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5BB1C7D-A156-4839-9ABA-BD187B98564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Data" sheetId="19" r:id="rId1"/>
    <sheet name="Results" sheetId="1" r:id="rId2"/>
    <sheet name="Transfer (1G)" sheetId="114" r:id="rId3"/>
    <sheet name="Units + Abbrev" sheetId="12" r:id="rId4"/>
    <sheet name="Assumptions" sheetId="3" r:id="rId5"/>
  </sheets>
  <definedNames>
    <definedName name="_xlnm._FilterDatabase" localSheetId="0" hidden="1">Data!$A$1:$Q$2677</definedName>
    <definedName name="A">Data!$A$1</definedName>
    <definedName name="AA">Assumptions!#REF!</definedName>
    <definedName name="Aux_Coal" localSheetId="3">#REF!</definedName>
    <definedName name="Aux_Coal">Assumptions!$D$17</definedName>
    <definedName name="Aux_CoalR1" localSheetId="3">#REF!</definedName>
    <definedName name="Aux_CoalR1">Assumptions!$D$31</definedName>
    <definedName name="Aux_CoalR2" localSheetId="3">#REF!</definedName>
    <definedName name="Aux_CoalR2">Assumptions!$E$31</definedName>
    <definedName name="Aux_CoalR3" localSheetId="3">#REF!</definedName>
    <definedName name="Aux_CoalR3">Assumptions!$F$31</definedName>
    <definedName name="Aux_CoalR4" localSheetId="3">#REF!</definedName>
    <definedName name="Aux_CoalR4">Assumptions!$G$31</definedName>
    <definedName name="Aux_CoalR5">Assumptions!$H$31</definedName>
    <definedName name="Aux_CoalR5.new">Assumptions!$I$31</definedName>
    <definedName name="Aux_CoalR6">Assumptions!$J$31</definedName>
    <definedName name="Aux_CoalR7.1">Assumptions!$K$31</definedName>
    <definedName name="Aux_CoalR7.2">Assumptions!$L$31</definedName>
    <definedName name="Aux_CoalR8">Assumptions!$M$31</definedName>
    <definedName name="Aux_Diesel" localSheetId="3">#REF!</definedName>
    <definedName name="Aux_Diesel">Assumptions!$I$17</definedName>
    <definedName name="Aux_DieselOC">Assumptions!$J$17</definedName>
    <definedName name="Aux_Gas" localSheetId="3">#REF!</definedName>
    <definedName name="Aux_Gas">Assumptions!$F$17</definedName>
    <definedName name="Aux_GasOC">Assumptions!$G$17</definedName>
    <definedName name="Aux_GasR1">Assumptions!$D$45</definedName>
    <definedName name="Aux_GasR2">Assumptions!$E$45</definedName>
    <definedName name="Aux_GasR3">Assumptions!$F$45</definedName>
    <definedName name="Aux_Hydro" localSheetId="3">#REF!</definedName>
    <definedName name="Aux_Hydro">Assumptions!$L$17</definedName>
    <definedName name="Aux_Lign" localSheetId="3">#REF!</definedName>
    <definedName name="Aux_Lign">Assumptions!$E$17</definedName>
    <definedName name="Aux_LignR1" localSheetId="3">#REF!</definedName>
    <definedName name="Aux_LignR2" localSheetId="3">#REF!</definedName>
    <definedName name="Aux_LignR3" localSheetId="3">#REF!</definedName>
    <definedName name="Aux_LignR3">Assumptions!$F$38</definedName>
    <definedName name="Aux_Napt">Assumptions!$K$17</definedName>
    <definedName name="Aux_Nuclear" localSheetId="3">#REF!</definedName>
    <definedName name="Aux_Nuclear">Assumptions!$M$17</definedName>
    <definedName name="Aux_Oil">Assumptions!$H$17</definedName>
    <definedName name="Bottom_ash" localSheetId="3">#REF!</definedName>
    <definedName name="Data" localSheetId="0">Data!$B$2:$I$2477</definedName>
    <definedName name="Data_full">Data!$A$2:$K$2656</definedName>
    <definedName name="DD">Assumptions!#REF!</definedName>
    <definedName name="Density_Diesel">Assumptions!$I$22</definedName>
    <definedName name="Density_DieselOC">Assumptions!$J$22</definedName>
    <definedName name="Density_Naphta">Assumptions!$K$22</definedName>
    <definedName name="Density_Oil">Assumptions!$H$22</definedName>
    <definedName name="Fly_ash" localSheetId="3">#REF!</definedName>
    <definedName name="Flyash">Assumptions!#REF!</definedName>
    <definedName name="GCV_Coal" localSheetId="3">#REF!</definedName>
    <definedName name="GCV_Coal">Assumptions!$D$21</definedName>
    <definedName name="GCV_Diesel" localSheetId="3">#REF!</definedName>
    <definedName name="GCV_DieselOC">Assumptions!$J$21</definedName>
    <definedName name="GCV_Gas" localSheetId="3">#REF!</definedName>
    <definedName name="GCV_Naphta" localSheetId="3">#REF!</definedName>
    <definedName name="GCV_Naphta">Assumptions!$K$21</definedName>
    <definedName name="GCV_Oil" localSheetId="3">#REF!</definedName>
    <definedName name="GCV_Oil">Assumptions!$H$21</definedName>
    <definedName name="I22Density_Naphta">Assumptions!$K$22</definedName>
    <definedName name="kJ_kcal" localSheetId="3">#REF!</definedName>
    <definedName name="kJ_kcal">Assumptions!$D$67</definedName>
    <definedName name="MJ_kWh">Assumptions!$D$68</definedName>
    <definedName name="Op">Assumptions!#REF!</definedName>
    <definedName name="OpHours_Hydro" localSheetId="3">#REF!</definedName>
    <definedName name="PLF_Gas" localSheetId="3">#REF!</definedName>
    <definedName name="_xlnm.Print_Area" localSheetId="4">Assumptions!$B$2:$L$71</definedName>
    <definedName name="_xlnm.Print_Area" localSheetId="0">Data!$A$1:$K$2656</definedName>
    <definedName name="_xlnm.Print_Area" localSheetId="1">Results!$B$1:$N$55</definedName>
    <definedName name="_xlnm.Print_Area" localSheetId="2">'Transfer (1G)'!$B$45:$H$67</definedName>
    <definedName name="_xlnm.Print_Area" localSheetId="3">'Units + Abbrev'!$B$2:$I$84</definedName>
    <definedName name="SpecCons_OillF2" localSheetId="3">#REF!</definedName>
    <definedName name="SpecCons_OillF2">Assumptions!$D$20</definedName>
    <definedName name="SpecCons_OillF2_Lign" localSheetId="3">#REF!</definedName>
    <definedName name="SpecCons_OillF2_Lign">Assumptions!$E$20</definedName>
    <definedName name="SpecEm_Coal" localSheetId="3">#REF!</definedName>
    <definedName name="SpecEm_Coal">Assumptions!$D$23</definedName>
    <definedName name="SpecEm_CoalR1" localSheetId="3">#REF!</definedName>
    <definedName name="SpecEm_CoalR1">Assumptions!$D$35</definedName>
    <definedName name="SpecEm_CoalR2" localSheetId="3">#REF!</definedName>
    <definedName name="SpecEm_CoalR2">Assumptions!$E$35</definedName>
    <definedName name="SpecEm_CoalR3" localSheetId="3">#REF!</definedName>
    <definedName name="SpecEm_CoalR3">Assumptions!$F$35</definedName>
    <definedName name="SpecEm_CoalR4" localSheetId="3">#REF!</definedName>
    <definedName name="SpecEm_CoalR4">Assumptions!$G$35</definedName>
    <definedName name="SpecEm_CoalR5">Assumptions!$H$35</definedName>
    <definedName name="SpecEm_CoalR5.new">Assumptions!$I$35</definedName>
    <definedName name="SpecEm_CoalR6">Assumptions!$J$35</definedName>
    <definedName name="SpecEm_CoalR7.1">Assumptions!$K$35</definedName>
    <definedName name="SpecEm_CoalR7.2">Assumptions!$L$35</definedName>
    <definedName name="SpecEm_CoalR8">Assumptions!$M$35</definedName>
    <definedName name="SpecEm_Diesel" localSheetId="3">#REF!</definedName>
    <definedName name="SpecEm_DieselOC">Assumptions!$J$23</definedName>
    <definedName name="SpecEm_DieselR1" localSheetId="3">#REF!</definedName>
    <definedName name="SpecEm_DieselR2" localSheetId="3">#REF!</definedName>
    <definedName name="SpecEm_DieselR3" localSheetId="3">#REF!</definedName>
    <definedName name="SpecEm_DieselR4" localSheetId="3">#REF!</definedName>
    <definedName name="SpecEm_DieselR4">Assumptions!$G$53</definedName>
    <definedName name="SpecEm_Gas" localSheetId="3">#REF!</definedName>
    <definedName name="SpecEm_GasOC">Assumptions!$G$23</definedName>
    <definedName name="SpecEm_GasR1" localSheetId="3">#REF!</definedName>
    <definedName name="SpecEm_GasR1">Assumptions!$D$48</definedName>
    <definedName name="SpecEm_GasR2" localSheetId="3">#REF!</definedName>
    <definedName name="SpecEm_GasR2">Assumptions!$E$48</definedName>
    <definedName name="SpecEm_GasR3" localSheetId="3">#REF!</definedName>
    <definedName name="SpecEm_GasR3">Assumptions!$F$48</definedName>
    <definedName name="SpecEm_Lignite" localSheetId="3">#REF!</definedName>
    <definedName name="SpecEm_Lignite">Assumptions!$E$23</definedName>
    <definedName name="SpecEm_LignR1" localSheetId="3">#REF!</definedName>
    <definedName name="SpecEm_LignR2" localSheetId="3">#REF!</definedName>
    <definedName name="SpecEm_LignR3" localSheetId="3">#REF!</definedName>
    <definedName name="SpecEm_LignR3">Assumptions!$F$42</definedName>
    <definedName name="SpecEm_Naphta" localSheetId="3">#REF!</definedName>
    <definedName name="SpecEm_Naphta">Assumptions!$D$59</definedName>
    <definedName name="SpecEm_Oil" localSheetId="3">#REF!</definedName>
    <definedName name="Weight_BM" localSheetId="3">#REF!</definedName>
    <definedName name="Weight_BM">Assumptions!$D$64</definedName>
    <definedName name="Weight_OM" localSheetId="3">#REF!</definedName>
    <definedName name="Weight_OM">Assumptions!$D$63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5" i="114" l="1"/>
  <c r="G64" i="114"/>
  <c r="F64" i="114"/>
  <c r="E64" i="114"/>
  <c r="D64" i="114"/>
  <c r="D65" i="114"/>
  <c r="C64" i="114"/>
  <c r="C65" i="114" l="1"/>
  <c r="D54" i="114" l="1"/>
  <c r="C54" i="114" s="1"/>
  <c r="D43" i="114"/>
  <c r="C43" i="114" s="1"/>
  <c r="E1869" i="19" l="1"/>
  <c r="E1860" i="19"/>
  <c r="E1849" i="19"/>
  <c r="E2519" i="19"/>
  <c r="E2522" i="19"/>
  <c r="E2531" i="19"/>
  <c r="E2676" i="19" l="1"/>
  <c r="E2673" i="19"/>
  <c r="E2670" i="19"/>
  <c r="E2668" i="19"/>
  <c r="E2665" i="19"/>
  <c r="E2662" i="19"/>
  <c r="E2659" i="19"/>
  <c r="E2655" i="19"/>
  <c r="E2651" i="19"/>
  <c r="E2648" i="19"/>
  <c r="E2645" i="19"/>
  <c r="E2643" i="19"/>
  <c r="E2641" i="19"/>
  <c r="E2639" i="19"/>
  <c r="E2637" i="19"/>
  <c r="E2632" i="19"/>
  <c r="E2629" i="19"/>
  <c r="E2626" i="19"/>
  <c r="E2623" i="19"/>
  <c r="E2621" i="19"/>
  <c r="E2619" i="19"/>
  <c r="E2616" i="19"/>
  <c r="E2614" i="19"/>
  <c r="E2611" i="19"/>
  <c r="E2608" i="19"/>
  <c r="E2605" i="19"/>
  <c r="E2600" i="19"/>
  <c r="E2597" i="19"/>
  <c r="E2591" i="19"/>
  <c r="E2588" i="19"/>
  <c r="E2579" i="19"/>
  <c r="E2576" i="19"/>
  <c r="E2571" i="19"/>
  <c r="E2562" i="19"/>
  <c r="E2559" i="19"/>
  <c r="E2554" i="19"/>
  <c r="E2551" i="19"/>
  <c r="E2537" i="19"/>
  <c r="E2515" i="19"/>
  <c r="E2510" i="19"/>
  <c r="E2504" i="19"/>
  <c r="E2500" i="19"/>
  <c r="E2497" i="19"/>
  <c r="E2495" i="19"/>
  <c r="E2491" i="19"/>
  <c r="E2488" i="19"/>
  <c r="E2483" i="19"/>
  <c r="E2480" i="19"/>
  <c r="E2476" i="19"/>
  <c r="E2471" i="19"/>
  <c r="E2466" i="19"/>
  <c r="E2455" i="19"/>
  <c r="E2449" i="19"/>
  <c r="E2444" i="19"/>
  <c r="E2439" i="19"/>
  <c r="E2434" i="19"/>
  <c r="E2432" i="19"/>
  <c r="E2425" i="19"/>
  <c r="E2420" i="19"/>
  <c r="E2411" i="19"/>
  <c r="E2406" i="19"/>
  <c r="E2399" i="19"/>
  <c r="E2396" i="19"/>
  <c r="E2394" i="19"/>
  <c r="E2391" i="19"/>
  <c r="E2386" i="19"/>
  <c r="E2381" i="19"/>
  <c r="E2374" i="19"/>
  <c r="E2372" i="19"/>
  <c r="E2369" i="19"/>
  <c r="E2366" i="19"/>
  <c r="E2360" i="19"/>
  <c r="E2357" i="19"/>
  <c r="E2355" i="19"/>
  <c r="E2352" i="19"/>
  <c r="E2349" i="19"/>
  <c r="E2347" i="19"/>
  <c r="E2341" i="19"/>
  <c r="E2338" i="19"/>
  <c r="E2335" i="19"/>
  <c r="E2330" i="19"/>
  <c r="E2324" i="19"/>
  <c r="E2321" i="19"/>
  <c r="E2319" i="19"/>
  <c r="E2315" i="19"/>
  <c r="E2312" i="19"/>
  <c r="E2309" i="19"/>
  <c r="E2304" i="19"/>
  <c r="E2300" i="19"/>
  <c r="E2293" i="19"/>
  <c r="E2288" i="19"/>
  <c r="E2283" i="19"/>
  <c r="E2273" i="19"/>
  <c r="E2270" i="19"/>
  <c r="E2262" i="19"/>
  <c r="E2256" i="19"/>
  <c r="E2249" i="19"/>
  <c r="E2245" i="19"/>
  <c r="E2240" i="19"/>
  <c r="E2236" i="19"/>
  <c r="E2229" i="19"/>
  <c r="E2222" i="19"/>
  <c r="E2218" i="19"/>
  <c r="E2213" i="19"/>
  <c r="E2211" i="19"/>
  <c r="E2209" i="19"/>
  <c r="E2207" i="19"/>
  <c r="E2205" i="19"/>
  <c r="E2196" i="19"/>
  <c r="E2191" i="19"/>
  <c r="E2188" i="19"/>
  <c r="E2184" i="19"/>
  <c r="E2181" i="19"/>
  <c r="E2176" i="19"/>
  <c r="E2173" i="19"/>
  <c r="E2166" i="19"/>
  <c r="E2158" i="19"/>
  <c r="E2153" i="19"/>
  <c r="E2150" i="19"/>
  <c r="E2147" i="19"/>
  <c r="E2142" i="19"/>
  <c r="E2139" i="19"/>
  <c r="E2136" i="19"/>
  <c r="E2125" i="19"/>
  <c r="E2123" i="19"/>
  <c r="E2117" i="19"/>
  <c r="E2114" i="19"/>
  <c r="E2106" i="19"/>
  <c r="E2102" i="19"/>
  <c r="E2099" i="19"/>
  <c r="E2094" i="19"/>
  <c r="E2089" i="19"/>
  <c r="E2084" i="19"/>
  <c r="E2079" i="19"/>
  <c r="E2075" i="19"/>
  <c r="E2071" i="19"/>
  <c r="E2068" i="19"/>
  <c r="E2065" i="19"/>
  <c r="E2062" i="19"/>
  <c r="E2057" i="19"/>
  <c r="E2046" i="19"/>
  <c r="E2040" i="19"/>
  <c r="E2034" i="19"/>
  <c r="E2030" i="19"/>
  <c r="E2026" i="19"/>
  <c r="E2024" i="19"/>
  <c r="E2019" i="19"/>
  <c r="E2016" i="19"/>
  <c r="E2014" i="19"/>
  <c r="E2010" i="19"/>
  <c r="E1998" i="19"/>
  <c r="E1991" i="19"/>
  <c r="E1989" i="19"/>
  <c r="E1982" i="19"/>
  <c r="E1976" i="19"/>
  <c r="E1972" i="19"/>
  <c r="E1964" i="19"/>
  <c r="E1962" i="19"/>
  <c r="E1960" i="19"/>
  <c r="E1957" i="19"/>
  <c r="E1950" i="19"/>
  <c r="E1947" i="19"/>
  <c r="E1942" i="19"/>
  <c r="E1935" i="19"/>
  <c r="E1928" i="19"/>
  <c r="E1922" i="19"/>
  <c r="E1917" i="19"/>
  <c r="E1910" i="19"/>
  <c r="E1907" i="19"/>
  <c r="E1897" i="19"/>
  <c r="E1893" i="19"/>
  <c r="E1889" i="19"/>
  <c r="E1882" i="19"/>
  <c r="E1875" i="19"/>
  <c r="E1867" i="19"/>
  <c r="E1846" i="19"/>
  <c r="E1841" i="19"/>
  <c r="E1837" i="19"/>
  <c r="E1833" i="19"/>
  <c r="E1826" i="19"/>
  <c r="E1821" i="19"/>
  <c r="E1814" i="19"/>
  <c r="E1810" i="19"/>
  <c r="E1807" i="19"/>
  <c r="E1804" i="19"/>
  <c r="E1800" i="19"/>
  <c r="E1797" i="19"/>
  <c r="E1794" i="19"/>
  <c r="E1789" i="19"/>
  <c r="E1780" i="19"/>
  <c r="E1777" i="19"/>
  <c r="E1772" i="19"/>
  <c r="E1764" i="19"/>
  <c r="E1762" i="19"/>
  <c r="E1757" i="19"/>
  <c r="E1751" i="19"/>
  <c r="E1747" i="19"/>
  <c r="E1740" i="19"/>
  <c r="E1735" i="19"/>
  <c r="E1730" i="19"/>
  <c r="E1726" i="19"/>
  <c r="E1719" i="19"/>
  <c r="E1715" i="19"/>
  <c r="E1708" i="19"/>
  <c r="E1706" i="19"/>
  <c r="E1701" i="19"/>
  <c r="E1694" i="19"/>
  <c r="E1689" i="19"/>
  <c r="E1686" i="19"/>
  <c r="E1681" i="19"/>
  <c r="E1678" i="19"/>
  <c r="E1675" i="19"/>
  <c r="E1672" i="19"/>
  <c r="E1670" i="19"/>
  <c r="E1659" i="19"/>
  <c r="E1655" i="19"/>
  <c r="E1652" i="19"/>
  <c r="E1650" i="19"/>
  <c r="E1641" i="19"/>
  <c r="E1634" i="19"/>
  <c r="E1631" i="19"/>
  <c r="E1626" i="19"/>
  <c r="E1622" i="19"/>
  <c r="E1617" i="19"/>
  <c r="E1614" i="19"/>
  <c r="E1610" i="19"/>
  <c r="E1601" i="19"/>
  <c r="E1598" i="19"/>
  <c r="E1589" i="19"/>
  <c r="E1582" i="19"/>
  <c r="E1579" i="19"/>
  <c r="E1577" i="19"/>
  <c r="E1574" i="19"/>
  <c r="E1569" i="19"/>
  <c r="E1567" i="19"/>
  <c r="E1558" i="19"/>
  <c r="E1544" i="19"/>
  <c r="E1540" i="19"/>
  <c r="E1536" i="19"/>
  <c r="E1533" i="19"/>
  <c r="E1529" i="19"/>
  <c r="E1526" i="19"/>
  <c r="E1523" i="19"/>
  <c r="E1520" i="19"/>
  <c r="E1516" i="19"/>
  <c r="E1513" i="19"/>
  <c r="E1511" i="19"/>
  <c r="E1508" i="19"/>
  <c r="E1505" i="19"/>
  <c r="E1497" i="19"/>
  <c r="E1487" i="19"/>
  <c r="E1484" i="19"/>
  <c r="E1481" i="19"/>
  <c r="E1476" i="19"/>
  <c r="E1474" i="19"/>
  <c r="E1471" i="19"/>
  <c r="E1464" i="19"/>
  <c r="E1458" i="19"/>
  <c r="E1452" i="19"/>
  <c r="E1448" i="19"/>
  <c r="E1445" i="19"/>
  <c r="E1442" i="19"/>
  <c r="E1433" i="19"/>
  <c r="E1429" i="19"/>
  <c r="E1424" i="19"/>
  <c r="E1421" i="19"/>
  <c r="E1412" i="19"/>
  <c r="E1408" i="19"/>
  <c r="E1405" i="19"/>
  <c r="E1402" i="19"/>
  <c r="E1398" i="19"/>
  <c r="E1393" i="19"/>
  <c r="E1389" i="19"/>
  <c r="E1383" i="19"/>
  <c r="E1373" i="19"/>
  <c r="E1368" i="19"/>
  <c r="E1355" i="19"/>
  <c r="E1351" i="19"/>
  <c r="E1348" i="19"/>
  <c r="E1343" i="19"/>
  <c r="E1340" i="19"/>
  <c r="E1337" i="19"/>
  <c r="E1333" i="19"/>
  <c r="E1330" i="19"/>
  <c r="E1325" i="19"/>
  <c r="E1323" i="19"/>
  <c r="E1314" i="19"/>
  <c r="E1309" i="19"/>
  <c r="E1306" i="19"/>
  <c r="E1303" i="19"/>
  <c r="E1296" i="19"/>
  <c r="E1293" i="19"/>
  <c r="E1289" i="19"/>
  <c r="E1286" i="19"/>
  <c r="E1283" i="19"/>
  <c r="E1279" i="19"/>
  <c r="E1277" i="19"/>
  <c r="E1274" i="19"/>
  <c r="E1272" i="19"/>
  <c r="E1264" i="19"/>
  <c r="E1261" i="19"/>
  <c r="E1256" i="19"/>
  <c r="E1253" i="19"/>
  <c r="E1249" i="19"/>
  <c r="E1245" i="19"/>
  <c r="E1240" i="19"/>
  <c r="E1237" i="19"/>
  <c r="E1234" i="19"/>
  <c r="E1231" i="19"/>
  <c r="E1227" i="19"/>
  <c r="E1223" i="19"/>
  <c r="E1216" i="19"/>
  <c r="E1213" i="19"/>
  <c r="E1210" i="19"/>
  <c r="E1205" i="19"/>
  <c r="E1201" i="19"/>
  <c r="E1192" i="19"/>
  <c r="E1189" i="19"/>
  <c r="E1182" i="19"/>
  <c r="E1178" i="19"/>
  <c r="E1174" i="19"/>
  <c r="E1170" i="19"/>
  <c r="E1167" i="19"/>
  <c r="E1160" i="19"/>
  <c r="E1156" i="19"/>
  <c r="E1152" i="19"/>
  <c r="E1149" i="19"/>
  <c r="E1133" i="19"/>
  <c r="E1130" i="19"/>
  <c r="E1127" i="19"/>
  <c r="E1122" i="19"/>
  <c r="E1119" i="19"/>
  <c r="E1115" i="19"/>
  <c r="E1110" i="19"/>
  <c r="E1107" i="19"/>
  <c r="E1104" i="19"/>
  <c r="E1088" i="19"/>
  <c r="E1084" i="19"/>
  <c r="E1080" i="19"/>
  <c r="E1061" i="19"/>
  <c r="E1058" i="19"/>
  <c r="E1054" i="19"/>
  <c r="E1049" i="19"/>
  <c r="E1041" i="19"/>
  <c r="E1036" i="19"/>
  <c r="E1030" i="19"/>
  <c r="E1021" i="19"/>
  <c r="E1013" i="19"/>
  <c r="E1002" i="19"/>
  <c r="E996" i="19"/>
  <c r="E988" i="19"/>
  <c r="E984" i="19"/>
  <c r="E979" i="19"/>
  <c r="E972" i="19"/>
  <c r="E965" i="19"/>
  <c r="E962" i="19"/>
  <c r="E959" i="19"/>
  <c r="E955" i="19"/>
  <c r="E951" i="19"/>
  <c r="E947" i="19"/>
  <c r="E942" i="19"/>
  <c r="E938" i="19"/>
  <c r="E935" i="19"/>
  <c r="E931" i="19"/>
  <c r="E928" i="19"/>
  <c r="E925" i="19"/>
  <c r="E922" i="19"/>
  <c r="E918" i="19"/>
  <c r="E911" i="19"/>
  <c r="E908" i="19"/>
  <c r="E898" i="19"/>
  <c r="E896" i="19"/>
  <c r="E893" i="19"/>
  <c r="E889" i="19"/>
  <c r="E887" i="19"/>
  <c r="E884" i="19"/>
  <c r="E881" i="19"/>
  <c r="E877" i="19"/>
  <c r="E872" i="19"/>
  <c r="E869" i="19"/>
  <c r="E867" i="19"/>
  <c r="E865" i="19"/>
  <c r="E860" i="19"/>
  <c r="E856" i="19"/>
  <c r="E853" i="19"/>
  <c r="E850" i="19"/>
  <c r="E847" i="19"/>
  <c r="E840" i="19"/>
  <c r="E835" i="19"/>
  <c r="E832" i="19"/>
  <c r="E829" i="19"/>
  <c r="E824" i="19"/>
  <c r="E816" i="19"/>
  <c r="E812" i="19"/>
  <c r="E807" i="19"/>
  <c r="E802" i="19"/>
  <c r="E796" i="19"/>
  <c r="E791" i="19"/>
  <c r="E782" i="19"/>
  <c r="E777" i="19"/>
  <c r="E774" i="19"/>
  <c r="E769" i="19"/>
  <c r="E760" i="19"/>
  <c r="E753" i="19"/>
  <c r="E744" i="19"/>
  <c r="E738" i="19"/>
  <c r="E734" i="19"/>
  <c r="E730" i="19"/>
  <c r="E728" i="19"/>
  <c r="E725" i="19"/>
  <c r="E716" i="19"/>
  <c r="E713" i="19"/>
  <c r="E711" i="19"/>
  <c r="E704" i="19"/>
  <c r="E701" i="19"/>
  <c r="E696" i="19"/>
  <c r="E686" i="19"/>
  <c r="E681" i="19"/>
  <c r="E677" i="19"/>
  <c r="E669" i="19"/>
  <c r="E667" i="19"/>
  <c r="E663" i="19"/>
  <c r="E659" i="19"/>
  <c r="E654" i="19"/>
  <c r="E651" i="19"/>
  <c r="E649" i="19"/>
  <c r="E639" i="19"/>
  <c r="E634" i="19"/>
  <c r="E631" i="19"/>
  <c r="E627" i="19"/>
  <c r="E622" i="19"/>
  <c r="E617" i="19"/>
  <c r="E614" i="19"/>
  <c r="E611" i="19"/>
  <c r="E606" i="19"/>
  <c r="E603" i="19"/>
  <c r="E600" i="19"/>
  <c r="E597" i="19"/>
  <c r="E594" i="19"/>
  <c r="E590" i="19"/>
  <c r="E586" i="19"/>
  <c r="E580" i="19"/>
  <c r="E574" i="19"/>
  <c r="E569" i="19"/>
  <c r="E564" i="19"/>
  <c r="E562" i="19"/>
  <c r="E558" i="19"/>
  <c r="E555" i="19"/>
  <c r="E548" i="19"/>
  <c r="E541" i="19"/>
  <c r="E537" i="19"/>
  <c r="E533" i="19"/>
  <c r="E528" i="19"/>
  <c r="E522" i="19"/>
  <c r="E519" i="19"/>
  <c r="E515" i="19"/>
  <c r="E511" i="19"/>
  <c r="E508" i="19"/>
  <c r="E505" i="19"/>
  <c r="E501" i="19"/>
  <c r="E498" i="19"/>
  <c r="E494" i="19"/>
  <c r="E492" i="19"/>
  <c r="E489" i="19"/>
  <c r="E487" i="19"/>
  <c r="E485" i="19"/>
  <c r="E482" i="19"/>
  <c r="E476" i="19"/>
  <c r="E469" i="19"/>
  <c r="E465" i="19"/>
  <c r="E460" i="19"/>
  <c r="E457" i="19"/>
  <c r="E454" i="19"/>
  <c r="E450" i="19"/>
  <c r="E446" i="19"/>
  <c r="E442" i="19"/>
  <c r="E439" i="19"/>
  <c r="E432" i="19"/>
  <c r="E429" i="19"/>
  <c r="E425" i="19"/>
  <c r="E418" i="19"/>
  <c r="E411" i="19"/>
  <c r="E402" i="19"/>
  <c r="E400" i="19"/>
  <c r="E397" i="19"/>
  <c r="E392" i="19"/>
  <c r="E387" i="19"/>
  <c r="E382" i="19"/>
  <c r="E375" i="19"/>
  <c r="E365" i="19"/>
  <c r="E361" i="19"/>
  <c r="E357" i="19"/>
  <c r="E348" i="19"/>
  <c r="E345" i="19"/>
  <c r="E335" i="19"/>
  <c r="E331" i="19"/>
  <c r="E327" i="19"/>
  <c r="E323" i="19"/>
  <c r="E320" i="19"/>
  <c r="E317" i="19"/>
  <c r="E314" i="19"/>
  <c r="E310" i="19"/>
  <c r="E306" i="19"/>
  <c r="E302" i="19"/>
  <c r="E297" i="19"/>
  <c r="E293" i="19"/>
  <c r="E291" i="19"/>
  <c r="E286" i="19"/>
  <c r="E284" i="19"/>
  <c r="E281" i="19"/>
  <c r="E278" i="19"/>
  <c r="E275" i="19"/>
  <c r="E268" i="19"/>
  <c r="E262" i="19"/>
  <c r="E259" i="19"/>
  <c r="E251" i="19"/>
  <c r="E248" i="19"/>
  <c r="E245" i="19"/>
  <c r="E242" i="19"/>
  <c r="E239" i="19"/>
  <c r="E236" i="19"/>
  <c r="E234" i="19"/>
  <c r="E232" i="19"/>
  <c r="E229" i="19"/>
  <c r="E218" i="19"/>
  <c r="E213" i="19"/>
  <c r="E207" i="19"/>
  <c r="E203" i="19"/>
  <c r="E201" i="19"/>
  <c r="E197" i="19"/>
  <c r="E192" i="19"/>
  <c r="E188" i="19"/>
  <c r="E183" i="19"/>
  <c r="E180" i="19"/>
  <c r="E177" i="19"/>
  <c r="E174" i="19"/>
  <c r="E171" i="19"/>
  <c r="E168" i="19"/>
  <c r="E161" i="19"/>
  <c r="E158" i="19"/>
  <c r="E155" i="19"/>
  <c r="E152" i="19"/>
  <c r="E148" i="19"/>
  <c r="E145" i="19"/>
  <c r="E141" i="19"/>
  <c r="E137" i="19"/>
  <c r="E131" i="19"/>
  <c r="E129" i="19"/>
  <c r="E126" i="19"/>
  <c r="E117" i="19"/>
  <c r="E111" i="19"/>
  <c r="E107" i="19"/>
  <c r="E103" i="19"/>
  <c r="E99" i="19"/>
  <c r="E95" i="19"/>
  <c r="E89" i="19"/>
  <c r="E84" i="19"/>
  <c r="E82" i="19"/>
  <c r="E75" i="19"/>
  <c r="E72" i="19"/>
  <c r="E67" i="19"/>
  <c r="E59" i="19"/>
  <c r="E52" i="19"/>
  <c r="E48" i="19"/>
  <c r="E45" i="19"/>
  <c r="E40" i="19"/>
  <c r="E34" i="19"/>
  <c r="E28" i="19"/>
  <c r="E21" i="19"/>
  <c r="E18" i="19"/>
  <c r="E16" i="19"/>
  <c r="E13" i="19"/>
  <c r="E9" i="19"/>
  <c r="E2" i="19"/>
  <c r="A3" i="19" l="1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A299" i="19" s="1"/>
  <c r="A300" i="19" s="1"/>
  <c r="A301" i="19" s="1"/>
  <c r="A302" i="19" s="1"/>
  <c r="A303" i="19" s="1"/>
  <c r="A304" i="19" s="1"/>
  <c r="A305" i="19" s="1"/>
  <c r="A306" i="19" s="1"/>
  <c r="A307" i="19" s="1"/>
  <c r="A308" i="19" s="1"/>
  <c r="A309" i="19" s="1"/>
  <c r="A310" i="19" s="1"/>
  <c r="A311" i="19" s="1"/>
  <c r="A312" i="19" s="1"/>
  <c r="A313" i="19" s="1"/>
  <c r="A314" i="19" s="1"/>
  <c r="A315" i="19" s="1"/>
  <c r="A316" i="19" s="1"/>
  <c r="A317" i="19" s="1"/>
  <c r="A318" i="19" s="1"/>
  <c r="A319" i="19" s="1"/>
  <c r="A320" i="19" s="1"/>
  <c r="A321" i="19" s="1"/>
  <c r="A322" i="19" s="1"/>
  <c r="A323" i="19" s="1"/>
  <c r="A324" i="19" s="1"/>
  <c r="A325" i="19" s="1"/>
  <c r="A326" i="19" s="1"/>
  <c r="A327" i="19" s="1"/>
  <c r="A328" i="19" s="1"/>
  <c r="A329" i="19" s="1"/>
  <c r="A330" i="19" s="1"/>
  <c r="A331" i="19" s="1"/>
  <c r="A332" i="19" s="1"/>
  <c r="A333" i="19" s="1"/>
  <c r="A334" i="19" s="1"/>
  <c r="A335" i="19" s="1"/>
  <c r="A336" i="19" s="1"/>
  <c r="A337" i="19" s="1"/>
  <c r="A338" i="19" s="1"/>
  <c r="A339" i="19" s="1"/>
  <c r="A340" i="19" s="1"/>
  <c r="A341" i="19" s="1"/>
  <c r="A342" i="19" s="1"/>
  <c r="A343" i="19" s="1"/>
  <c r="A344" i="19" s="1"/>
  <c r="A345" i="19" s="1"/>
  <c r="A346" i="19" s="1"/>
  <c r="A347" i="19" s="1"/>
  <c r="A348" i="19" s="1"/>
  <c r="A349" i="19" s="1"/>
  <c r="A350" i="19" s="1"/>
  <c r="A351" i="19" s="1"/>
  <c r="A352" i="19" s="1"/>
  <c r="A353" i="19" s="1"/>
  <c r="A354" i="19" s="1"/>
  <c r="A355" i="19" s="1"/>
  <c r="A356" i="19" s="1"/>
  <c r="A357" i="19" s="1"/>
  <c r="A358" i="19" s="1"/>
  <c r="A359" i="19" s="1"/>
  <c r="A360" i="19" s="1"/>
  <c r="A361" i="19" s="1"/>
  <c r="A362" i="19" s="1"/>
  <c r="A363" i="19" s="1"/>
  <c r="A364" i="19" s="1"/>
  <c r="A365" i="19" s="1"/>
  <c r="A366" i="19" s="1"/>
  <c r="A367" i="19" s="1"/>
  <c r="A368" i="19" s="1"/>
  <c r="A369" i="19" s="1"/>
  <c r="A370" i="19" s="1"/>
  <c r="A371" i="19" s="1"/>
  <c r="A372" i="19" s="1"/>
  <c r="A373" i="19" s="1"/>
  <c r="A374" i="19" s="1"/>
  <c r="A375" i="19" s="1"/>
  <c r="A376" i="19" s="1"/>
  <c r="A377" i="19" s="1"/>
  <c r="A378" i="19" s="1"/>
  <c r="A379" i="19" s="1"/>
  <c r="A380" i="19" s="1"/>
  <c r="A381" i="19" s="1"/>
  <c r="A382" i="19" s="1"/>
  <c r="A383" i="19" s="1"/>
  <c r="A384" i="19" s="1"/>
  <c r="A385" i="19" s="1"/>
  <c r="A386" i="19" s="1"/>
  <c r="A387" i="19" s="1"/>
  <c r="A388" i="19" s="1"/>
  <c r="A389" i="19" s="1"/>
  <c r="A390" i="19" s="1"/>
  <c r="A391" i="19" s="1"/>
  <c r="A392" i="19" s="1"/>
  <c r="A393" i="19" s="1"/>
  <c r="A394" i="19" s="1"/>
  <c r="A395" i="19" s="1"/>
  <c r="A396" i="19" s="1"/>
  <c r="A397" i="19" s="1"/>
  <c r="A398" i="19" s="1"/>
  <c r="A399" i="19" s="1"/>
  <c r="A400" i="19" s="1"/>
  <c r="A401" i="19" s="1"/>
  <c r="A402" i="19" s="1"/>
  <c r="A403" i="19" s="1"/>
  <c r="A404" i="19" s="1"/>
  <c r="A405" i="19" s="1"/>
  <c r="A406" i="19" s="1"/>
  <c r="A407" i="19" s="1"/>
  <c r="A408" i="19" s="1"/>
  <c r="A409" i="19" s="1"/>
  <c r="A410" i="19" s="1"/>
  <c r="A411" i="19" s="1"/>
  <c r="A412" i="19" s="1"/>
  <c r="A413" i="19" s="1"/>
  <c r="A414" i="19" s="1"/>
  <c r="A415" i="19" s="1"/>
  <c r="A416" i="19" s="1"/>
  <c r="A417" i="19" s="1"/>
  <c r="A418" i="19" s="1"/>
  <c r="A419" i="19" s="1"/>
  <c r="A420" i="19" s="1"/>
  <c r="A421" i="19" s="1"/>
  <c r="A422" i="19" s="1"/>
  <c r="A423" i="19" s="1"/>
  <c r="A424" i="19" s="1"/>
  <c r="A425" i="19" s="1"/>
  <c r="A426" i="19" s="1"/>
  <c r="A427" i="19" s="1"/>
  <c r="A428" i="19" s="1"/>
  <c r="A429" i="19" s="1"/>
  <c r="A430" i="19" s="1"/>
  <c r="A431" i="19" s="1"/>
  <c r="A432" i="19" s="1"/>
  <c r="A433" i="19" s="1"/>
  <c r="A434" i="19" s="1"/>
  <c r="A435" i="19" s="1"/>
  <c r="A436" i="19" s="1"/>
  <c r="A437" i="19" s="1"/>
  <c r="A438" i="19" s="1"/>
  <c r="A439" i="19" s="1"/>
  <c r="A440" i="19" s="1"/>
  <c r="A441" i="19" s="1"/>
  <c r="A442" i="19" s="1"/>
  <c r="A443" i="19" s="1"/>
  <c r="A444" i="19" s="1"/>
  <c r="A445" i="19" s="1"/>
  <c r="A446" i="19" s="1"/>
  <c r="A447" i="19" s="1"/>
  <c r="A448" i="19" s="1"/>
  <c r="A449" i="19" s="1"/>
  <c r="A450" i="19" s="1"/>
  <c r="A451" i="19" s="1"/>
  <c r="A452" i="19" s="1"/>
  <c r="A453" i="19" s="1"/>
  <c r="A454" i="19" s="1"/>
  <c r="A455" i="19" s="1"/>
  <c r="A456" i="19" s="1"/>
  <c r="A457" i="19" s="1"/>
  <c r="A458" i="19" s="1"/>
  <c r="A459" i="19" s="1"/>
  <c r="A460" i="19" s="1"/>
  <c r="A461" i="19" s="1"/>
  <c r="A462" i="19" s="1"/>
  <c r="A463" i="19" s="1"/>
  <c r="A464" i="19" s="1"/>
  <c r="A465" i="19" s="1"/>
  <c r="A466" i="19" s="1"/>
  <c r="A467" i="19" s="1"/>
  <c r="A468" i="19" s="1"/>
  <c r="A469" i="19" s="1"/>
  <c r="A470" i="19" s="1"/>
  <c r="A471" i="19" s="1"/>
  <c r="A472" i="19" s="1"/>
  <c r="A473" i="19" s="1"/>
  <c r="A474" i="19" s="1"/>
  <c r="A475" i="19" s="1"/>
  <c r="A476" i="19" s="1"/>
  <c r="A477" i="19" s="1"/>
  <c r="A478" i="19" s="1"/>
  <c r="A479" i="19" s="1"/>
  <c r="A480" i="19" s="1"/>
  <c r="A481" i="19" s="1"/>
  <c r="A482" i="19" s="1"/>
  <c r="A483" i="19" s="1"/>
  <c r="A484" i="19" s="1"/>
  <c r="A485" i="19" s="1"/>
  <c r="A486" i="19" s="1"/>
  <c r="A487" i="19" s="1"/>
  <c r="A488" i="19" s="1"/>
  <c r="A489" i="19" s="1"/>
  <c r="A490" i="19" s="1"/>
  <c r="A491" i="19" s="1"/>
  <c r="A492" i="19" s="1"/>
  <c r="A493" i="19" s="1"/>
  <c r="A494" i="19" s="1"/>
  <c r="A495" i="19" s="1"/>
  <c r="A496" i="19" s="1"/>
  <c r="A497" i="19" s="1"/>
  <c r="A498" i="19" s="1"/>
  <c r="A499" i="19" s="1"/>
  <c r="A500" i="19" s="1"/>
  <c r="A501" i="19" s="1"/>
  <c r="A502" i="19" s="1"/>
  <c r="A503" i="19" s="1"/>
  <c r="A504" i="19" s="1"/>
  <c r="A505" i="19" s="1"/>
  <c r="A506" i="19" s="1"/>
  <c r="A507" i="19" s="1"/>
  <c r="A508" i="19" s="1"/>
  <c r="A509" i="19" s="1"/>
  <c r="A510" i="19" s="1"/>
  <c r="A511" i="19" s="1"/>
  <c r="A512" i="19" s="1"/>
  <c r="A513" i="19" s="1"/>
  <c r="A514" i="19" s="1"/>
  <c r="A515" i="19" s="1"/>
  <c r="A516" i="19" s="1"/>
  <c r="A517" i="19" s="1"/>
  <c r="A518" i="19" s="1"/>
  <c r="A519" i="19" s="1"/>
  <c r="A520" i="19" s="1"/>
  <c r="A521" i="19" s="1"/>
  <c r="A522" i="19" s="1"/>
  <c r="A523" i="19" s="1"/>
  <c r="A524" i="19" s="1"/>
  <c r="A525" i="19" s="1"/>
  <c r="A526" i="19" s="1"/>
  <c r="A527" i="19" s="1"/>
  <c r="A528" i="19" s="1"/>
  <c r="A529" i="19" s="1"/>
  <c r="A530" i="19" s="1"/>
  <c r="A531" i="19" s="1"/>
  <c r="A532" i="19" s="1"/>
  <c r="A533" i="19" s="1"/>
  <c r="A534" i="19" s="1"/>
  <c r="A535" i="19" s="1"/>
  <c r="A536" i="19" s="1"/>
  <c r="A537" i="19" s="1"/>
  <c r="A538" i="19" s="1"/>
  <c r="A539" i="19" s="1"/>
  <c r="A540" i="19" s="1"/>
  <c r="A541" i="19" s="1"/>
  <c r="A542" i="19" s="1"/>
  <c r="A543" i="19" s="1"/>
  <c r="A544" i="19" s="1"/>
  <c r="A545" i="19" s="1"/>
  <c r="A546" i="19" s="1"/>
  <c r="A547" i="19" s="1"/>
  <c r="A548" i="19" s="1"/>
  <c r="A549" i="19" s="1"/>
  <c r="A550" i="19" s="1"/>
  <c r="A551" i="19" s="1"/>
  <c r="A552" i="19" s="1"/>
  <c r="A553" i="19" s="1"/>
  <c r="A554" i="19" s="1"/>
  <c r="A555" i="19" s="1"/>
  <c r="A556" i="19" s="1"/>
  <c r="A557" i="19" s="1"/>
  <c r="A558" i="19" s="1"/>
  <c r="A559" i="19" s="1"/>
  <c r="A560" i="19" s="1"/>
  <c r="A561" i="19" s="1"/>
  <c r="A562" i="19" s="1"/>
  <c r="A563" i="19" s="1"/>
  <c r="A564" i="19" s="1"/>
  <c r="A565" i="19" s="1"/>
  <c r="A566" i="19" s="1"/>
  <c r="A567" i="19" s="1"/>
  <c r="A568" i="19" s="1"/>
  <c r="A569" i="19" s="1"/>
  <c r="A570" i="19" s="1"/>
  <c r="A571" i="19" s="1"/>
  <c r="A572" i="19" s="1"/>
  <c r="A573" i="19" s="1"/>
  <c r="A574" i="19" s="1"/>
  <c r="A575" i="19" s="1"/>
  <c r="A576" i="19" s="1"/>
  <c r="A577" i="19" s="1"/>
  <c r="A578" i="19" s="1"/>
  <c r="A579" i="19" s="1"/>
  <c r="A580" i="19" s="1"/>
  <c r="A581" i="19" s="1"/>
  <c r="A582" i="19" s="1"/>
  <c r="A583" i="19" s="1"/>
  <c r="A584" i="19" s="1"/>
  <c r="A585" i="19" s="1"/>
  <c r="A586" i="19" s="1"/>
  <c r="A587" i="19" s="1"/>
  <c r="A588" i="19" s="1"/>
  <c r="A589" i="19" s="1"/>
  <c r="A590" i="19" s="1"/>
  <c r="A591" i="19" s="1"/>
  <c r="A592" i="19" s="1"/>
  <c r="A593" i="19" s="1"/>
  <c r="A594" i="19" s="1"/>
  <c r="A595" i="19" s="1"/>
  <c r="A596" i="19" s="1"/>
  <c r="A597" i="19" s="1"/>
  <c r="A598" i="19" s="1"/>
  <c r="A599" i="19" s="1"/>
  <c r="A600" i="19" s="1"/>
  <c r="A601" i="19" s="1"/>
  <c r="A602" i="19" s="1"/>
  <c r="A603" i="19" s="1"/>
  <c r="A604" i="19" s="1"/>
  <c r="A605" i="19" s="1"/>
  <c r="A606" i="19" s="1"/>
  <c r="A607" i="19" s="1"/>
  <c r="A608" i="19" s="1"/>
  <c r="A609" i="19" s="1"/>
  <c r="A610" i="19" s="1"/>
  <c r="A611" i="19" s="1"/>
  <c r="A612" i="19" s="1"/>
  <c r="A613" i="19" s="1"/>
  <c r="A614" i="19" s="1"/>
  <c r="A615" i="19" s="1"/>
  <c r="A616" i="19" s="1"/>
  <c r="A617" i="19" s="1"/>
  <c r="A618" i="19" s="1"/>
  <c r="A619" i="19" s="1"/>
  <c r="A620" i="19" s="1"/>
  <c r="A621" i="19" s="1"/>
  <c r="A622" i="19" s="1"/>
  <c r="A623" i="19" s="1"/>
  <c r="A624" i="19" s="1"/>
  <c r="A625" i="19" s="1"/>
  <c r="A626" i="19" s="1"/>
  <c r="A627" i="19" s="1"/>
  <c r="A628" i="19" s="1"/>
  <c r="A629" i="19" s="1"/>
  <c r="A630" i="19" s="1"/>
  <c r="A631" i="19" s="1"/>
  <c r="A632" i="19" s="1"/>
  <c r="A633" i="19" s="1"/>
  <c r="A634" i="19" s="1"/>
  <c r="A635" i="19" s="1"/>
  <c r="A636" i="19" s="1"/>
  <c r="A637" i="19" s="1"/>
  <c r="A638" i="19" s="1"/>
  <c r="A639" i="19" s="1"/>
  <c r="A640" i="19" s="1"/>
  <c r="A641" i="19" s="1"/>
  <c r="A642" i="19" s="1"/>
  <c r="A643" i="19" s="1"/>
  <c r="A644" i="19" s="1"/>
  <c r="A645" i="19" s="1"/>
  <c r="A646" i="19" s="1"/>
  <c r="A647" i="19" s="1"/>
  <c r="A648" i="19" s="1"/>
  <c r="A649" i="19" s="1"/>
  <c r="A650" i="19" s="1"/>
  <c r="A651" i="19" s="1"/>
  <c r="A652" i="19" s="1"/>
  <c r="A653" i="19" s="1"/>
  <c r="A654" i="19" s="1"/>
  <c r="A655" i="19" s="1"/>
  <c r="A656" i="19" s="1"/>
  <c r="A657" i="19" s="1"/>
  <c r="A658" i="19" s="1"/>
  <c r="A659" i="19" s="1"/>
  <c r="A660" i="19" s="1"/>
  <c r="A661" i="19" s="1"/>
  <c r="A662" i="19" s="1"/>
  <c r="A663" i="19" s="1"/>
  <c r="A664" i="19" s="1"/>
  <c r="A665" i="19" s="1"/>
  <c r="A666" i="19" s="1"/>
  <c r="A667" i="19" s="1"/>
  <c r="A668" i="19" s="1"/>
  <c r="A669" i="19" s="1"/>
  <c r="A670" i="19" s="1"/>
  <c r="A671" i="19" s="1"/>
  <c r="A672" i="19" s="1"/>
  <c r="A673" i="19" s="1"/>
  <c r="A674" i="19" s="1"/>
  <c r="A675" i="19" s="1"/>
  <c r="A676" i="19" s="1"/>
  <c r="A677" i="19" s="1"/>
  <c r="A678" i="19" s="1"/>
  <c r="A679" i="19" s="1"/>
  <c r="A680" i="19" s="1"/>
  <c r="A681" i="19" s="1"/>
  <c r="A682" i="19" s="1"/>
  <c r="A683" i="19" s="1"/>
  <c r="A684" i="19" s="1"/>
  <c r="A685" i="19" s="1"/>
  <c r="A686" i="19" s="1"/>
  <c r="A687" i="19" s="1"/>
  <c r="A688" i="19" s="1"/>
  <c r="A689" i="19" s="1"/>
  <c r="A690" i="19" s="1"/>
  <c r="A691" i="19" s="1"/>
  <c r="A692" i="19" s="1"/>
  <c r="A693" i="19" s="1"/>
  <c r="A694" i="19" s="1"/>
  <c r="A695" i="19" s="1"/>
  <c r="A696" i="19" s="1"/>
  <c r="A697" i="19" s="1"/>
  <c r="A698" i="19" s="1"/>
  <c r="A699" i="19" s="1"/>
  <c r="A700" i="19" s="1"/>
  <c r="A701" i="19" s="1"/>
  <c r="A702" i="19" s="1"/>
  <c r="A703" i="19" s="1"/>
  <c r="A704" i="19" s="1"/>
  <c r="A705" i="19" s="1"/>
  <c r="A706" i="19" s="1"/>
  <c r="A707" i="19" s="1"/>
  <c r="A708" i="19" s="1"/>
  <c r="A709" i="19" s="1"/>
  <c r="A710" i="19" s="1"/>
  <c r="A711" i="19" s="1"/>
  <c r="A712" i="19" s="1"/>
  <c r="A713" i="19" s="1"/>
  <c r="A714" i="19" s="1"/>
  <c r="A715" i="19" s="1"/>
  <c r="A716" i="19" s="1"/>
  <c r="A717" i="19" s="1"/>
  <c r="A718" i="19" s="1"/>
  <c r="A719" i="19" s="1"/>
  <c r="A720" i="19" s="1"/>
  <c r="A721" i="19" s="1"/>
  <c r="A722" i="19" s="1"/>
  <c r="A723" i="19" s="1"/>
  <c r="A724" i="19" s="1"/>
  <c r="A725" i="19" s="1"/>
  <c r="A726" i="19" s="1"/>
  <c r="A727" i="19" s="1"/>
  <c r="A728" i="19" s="1"/>
  <c r="A729" i="19" s="1"/>
  <c r="A730" i="19" s="1"/>
  <c r="A731" i="19" s="1"/>
  <c r="A732" i="19" s="1"/>
  <c r="A733" i="19" s="1"/>
  <c r="A734" i="19" s="1"/>
  <c r="A735" i="19" s="1"/>
  <c r="A736" i="19" s="1"/>
  <c r="A737" i="19" s="1"/>
  <c r="A738" i="19" s="1"/>
  <c r="A739" i="19" s="1"/>
  <c r="A740" i="19" s="1"/>
  <c r="A741" i="19" s="1"/>
  <c r="A742" i="19" s="1"/>
  <c r="A743" i="19" s="1"/>
  <c r="A744" i="19" s="1"/>
  <c r="A745" i="19" s="1"/>
  <c r="A746" i="19" s="1"/>
  <c r="A747" i="19" s="1"/>
  <c r="A748" i="19" s="1"/>
  <c r="A749" i="19" s="1"/>
  <c r="A750" i="19" s="1"/>
  <c r="A751" i="19" s="1"/>
  <c r="A752" i="19" s="1"/>
  <c r="A753" i="19" s="1"/>
  <c r="A754" i="19" s="1"/>
  <c r="A755" i="19" s="1"/>
  <c r="A756" i="19" s="1"/>
  <c r="A757" i="19" s="1"/>
  <c r="A758" i="19" s="1"/>
  <c r="A759" i="19" s="1"/>
  <c r="A760" i="19" s="1"/>
  <c r="A761" i="19" s="1"/>
  <c r="A762" i="19" s="1"/>
  <c r="A763" i="19" s="1"/>
  <c r="A764" i="19" s="1"/>
  <c r="A765" i="19" s="1"/>
  <c r="A766" i="19" s="1"/>
  <c r="A767" i="19" s="1"/>
  <c r="A768" i="19" s="1"/>
  <c r="A769" i="19" s="1"/>
  <c r="A770" i="19" s="1"/>
  <c r="A771" i="19" s="1"/>
  <c r="A772" i="19" s="1"/>
  <c r="A773" i="19" s="1"/>
  <c r="A774" i="19" s="1"/>
  <c r="A775" i="19" s="1"/>
  <c r="A776" i="19" s="1"/>
  <c r="A777" i="19" s="1"/>
  <c r="A778" i="19" s="1"/>
  <c r="A779" i="19" s="1"/>
  <c r="A780" i="19" s="1"/>
  <c r="A781" i="19" s="1"/>
  <c r="A782" i="19" s="1"/>
  <c r="A783" i="19" s="1"/>
  <c r="A784" i="19" s="1"/>
  <c r="A785" i="19" s="1"/>
  <c r="A786" i="19" s="1"/>
  <c r="A787" i="19" s="1"/>
  <c r="A788" i="19" s="1"/>
  <c r="A789" i="19" s="1"/>
  <c r="A790" i="19" s="1"/>
  <c r="A791" i="19" s="1"/>
  <c r="A792" i="19" s="1"/>
  <c r="A793" i="19" s="1"/>
  <c r="A794" i="19" s="1"/>
  <c r="A795" i="19" s="1"/>
  <c r="A796" i="19" s="1"/>
  <c r="A797" i="19" s="1"/>
  <c r="A798" i="19" s="1"/>
  <c r="A799" i="19" s="1"/>
  <c r="A800" i="19" s="1"/>
  <c r="A801" i="19" s="1"/>
  <c r="A802" i="19" s="1"/>
  <c r="A803" i="19" s="1"/>
  <c r="A804" i="19" s="1"/>
  <c r="A805" i="19" s="1"/>
  <c r="A806" i="19" s="1"/>
  <c r="A807" i="19" s="1"/>
  <c r="A808" i="19" s="1"/>
  <c r="A809" i="19" s="1"/>
  <c r="A810" i="19" s="1"/>
  <c r="A811" i="19" s="1"/>
  <c r="A812" i="19" s="1"/>
  <c r="A813" i="19" s="1"/>
  <c r="A814" i="19" s="1"/>
  <c r="A815" i="19" s="1"/>
  <c r="A816" i="19" s="1"/>
  <c r="A817" i="19" s="1"/>
  <c r="A818" i="19" s="1"/>
  <c r="A819" i="19" s="1"/>
  <c r="A820" i="19" s="1"/>
  <c r="A821" i="19" s="1"/>
  <c r="A822" i="19" s="1"/>
  <c r="A823" i="19" s="1"/>
  <c r="A824" i="19" s="1"/>
  <c r="A825" i="19" s="1"/>
  <c r="A826" i="19" s="1"/>
  <c r="A827" i="19" s="1"/>
  <c r="A828" i="19" s="1"/>
  <c r="A829" i="19" s="1"/>
  <c r="A830" i="19" s="1"/>
  <c r="A831" i="19" s="1"/>
  <c r="A832" i="19" s="1"/>
  <c r="A833" i="19" s="1"/>
  <c r="A834" i="19" s="1"/>
  <c r="A835" i="19" s="1"/>
  <c r="A836" i="19" s="1"/>
  <c r="A837" i="19" s="1"/>
  <c r="A838" i="19" s="1"/>
  <c r="A839" i="19" s="1"/>
  <c r="A840" i="19" s="1"/>
  <c r="A841" i="19" s="1"/>
  <c r="A842" i="19" s="1"/>
  <c r="A843" i="19" s="1"/>
  <c r="A844" i="19" s="1"/>
  <c r="A845" i="19" s="1"/>
  <c r="A846" i="19" s="1"/>
  <c r="A847" i="19" s="1"/>
  <c r="A848" i="19" s="1"/>
  <c r="A849" i="19" s="1"/>
  <c r="A850" i="19" s="1"/>
  <c r="A851" i="19" s="1"/>
  <c r="A852" i="19" s="1"/>
  <c r="A853" i="19" s="1"/>
  <c r="A854" i="19" s="1"/>
  <c r="A855" i="19" s="1"/>
  <c r="A856" i="19" s="1"/>
  <c r="A857" i="19" s="1"/>
  <c r="A858" i="19" s="1"/>
  <c r="A859" i="19" s="1"/>
  <c r="A860" i="19" s="1"/>
  <c r="A861" i="19" s="1"/>
  <c r="A862" i="19" s="1"/>
  <c r="A863" i="19" s="1"/>
  <c r="A864" i="19" s="1"/>
  <c r="A865" i="19" s="1"/>
  <c r="A866" i="19" s="1"/>
  <c r="A867" i="19" s="1"/>
  <c r="A868" i="19" s="1"/>
  <c r="A869" i="19" s="1"/>
  <c r="A870" i="19" s="1"/>
  <c r="A871" i="19" s="1"/>
  <c r="A872" i="19" s="1"/>
  <c r="A873" i="19" s="1"/>
  <c r="A874" i="19" s="1"/>
  <c r="A875" i="19" s="1"/>
  <c r="A876" i="19" s="1"/>
  <c r="A877" i="19" s="1"/>
  <c r="A878" i="19" s="1"/>
  <c r="A879" i="19" s="1"/>
  <c r="A880" i="19" s="1"/>
  <c r="A881" i="19" s="1"/>
  <c r="A882" i="19" s="1"/>
  <c r="A883" i="19" s="1"/>
  <c r="A884" i="19" s="1"/>
  <c r="A885" i="19" s="1"/>
  <c r="A886" i="19" s="1"/>
  <c r="A887" i="19" s="1"/>
  <c r="A888" i="19" s="1"/>
  <c r="A889" i="19" s="1"/>
  <c r="A890" i="19" s="1"/>
  <c r="A891" i="19" s="1"/>
  <c r="A892" i="19" s="1"/>
  <c r="A893" i="19" s="1"/>
  <c r="A894" i="19" s="1"/>
  <c r="A895" i="19" s="1"/>
  <c r="A896" i="19" s="1"/>
  <c r="A897" i="19" s="1"/>
  <c r="A898" i="19" s="1"/>
  <c r="A899" i="19" s="1"/>
  <c r="A900" i="19" s="1"/>
  <c r="A901" i="19" s="1"/>
  <c r="A902" i="19" s="1"/>
  <c r="A903" i="19" s="1"/>
  <c r="A904" i="19" s="1"/>
  <c r="A905" i="19" s="1"/>
  <c r="A906" i="19" s="1"/>
  <c r="A907" i="19" s="1"/>
  <c r="A908" i="19" s="1"/>
  <c r="A909" i="19" s="1"/>
  <c r="A910" i="19" s="1"/>
  <c r="A911" i="19" s="1"/>
  <c r="A912" i="19" s="1"/>
  <c r="A913" i="19" s="1"/>
  <c r="A914" i="19" s="1"/>
  <c r="A915" i="19" s="1"/>
  <c r="A916" i="19" s="1"/>
  <c r="A917" i="19" s="1"/>
  <c r="A918" i="19" s="1"/>
  <c r="A919" i="19" s="1"/>
  <c r="A920" i="19" s="1"/>
  <c r="A921" i="19" s="1"/>
  <c r="A922" i="19" s="1"/>
  <c r="A923" i="19" s="1"/>
  <c r="A924" i="19" s="1"/>
  <c r="A925" i="19" s="1"/>
  <c r="A926" i="19" s="1"/>
  <c r="A927" i="19" s="1"/>
  <c r="A928" i="19" s="1"/>
  <c r="A929" i="19" s="1"/>
  <c r="A930" i="19" s="1"/>
  <c r="A931" i="19" s="1"/>
  <c r="A932" i="19" s="1"/>
  <c r="A933" i="19" s="1"/>
  <c r="A934" i="19" s="1"/>
  <c r="A935" i="19" s="1"/>
  <c r="A936" i="19" s="1"/>
  <c r="A937" i="19" s="1"/>
  <c r="A938" i="19" s="1"/>
  <c r="A939" i="19" s="1"/>
  <c r="A940" i="19" s="1"/>
  <c r="A941" i="19" s="1"/>
  <c r="A942" i="19" s="1"/>
  <c r="A943" i="19" s="1"/>
  <c r="A944" i="19" s="1"/>
  <c r="A945" i="19" s="1"/>
  <c r="A946" i="19" s="1"/>
  <c r="A947" i="19" s="1"/>
  <c r="A948" i="19" s="1"/>
  <c r="A949" i="19" s="1"/>
  <c r="A950" i="19" s="1"/>
  <c r="A951" i="19" s="1"/>
  <c r="A952" i="19" s="1"/>
  <c r="A953" i="19" s="1"/>
  <c r="A954" i="19" s="1"/>
  <c r="A955" i="19" s="1"/>
  <c r="A956" i="19" s="1"/>
  <c r="A957" i="19" s="1"/>
  <c r="A958" i="19" s="1"/>
  <c r="A959" i="19" s="1"/>
  <c r="A960" i="19" s="1"/>
  <c r="A961" i="19" s="1"/>
  <c r="A962" i="19" s="1"/>
  <c r="A963" i="19" s="1"/>
  <c r="A964" i="19" s="1"/>
  <c r="A965" i="19" s="1"/>
  <c r="A966" i="19" s="1"/>
  <c r="A967" i="19" s="1"/>
  <c r="A968" i="19" s="1"/>
  <c r="A969" i="19" s="1"/>
  <c r="A970" i="19" s="1"/>
  <c r="A971" i="19" s="1"/>
  <c r="A972" i="19" s="1"/>
  <c r="A973" i="19" s="1"/>
  <c r="A974" i="19" s="1"/>
  <c r="A975" i="19" s="1"/>
  <c r="A976" i="19" s="1"/>
  <c r="A977" i="19" s="1"/>
  <c r="A978" i="19" s="1"/>
  <c r="A979" i="19" s="1"/>
  <c r="A980" i="19" s="1"/>
  <c r="A981" i="19" s="1"/>
  <c r="A982" i="19" s="1"/>
  <c r="A983" i="19" s="1"/>
  <c r="A984" i="19" s="1"/>
  <c r="A985" i="19" s="1"/>
  <c r="A986" i="19" s="1"/>
  <c r="A987" i="19" s="1"/>
  <c r="A988" i="19" s="1"/>
  <c r="A989" i="19" s="1"/>
  <c r="A990" i="19" s="1"/>
  <c r="A991" i="19" s="1"/>
  <c r="A992" i="19" s="1"/>
  <c r="A993" i="19" s="1"/>
  <c r="A994" i="19" s="1"/>
  <c r="A995" i="19" s="1"/>
  <c r="A996" i="19" s="1"/>
  <c r="A997" i="19" s="1"/>
  <c r="A998" i="19" s="1"/>
  <c r="A999" i="19" s="1"/>
  <c r="A1000" i="19" s="1"/>
  <c r="A1001" i="19" s="1"/>
  <c r="A1002" i="19" s="1"/>
  <c r="A1003" i="19" s="1"/>
  <c r="A1004" i="19" s="1"/>
  <c r="A1005" i="19" s="1"/>
  <c r="A1006" i="19" s="1"/>
  <c r="A1007" i="19" s="1"/>
  <c r="A1008" i="19" s="1"/>
  <c r="A1009" i="19" s="1"/>
  <c r="A1010" i="19" s="1"/>
  <c r="A1011" i="19" s="1"/>
  <c r="A1012" i="19" s="1"/>
  <c r="A1013" i="19" s="1"/>
  <c r="A1014" i="19" s="1"/>
  <c r="A1015" i="19" s="1"/>
  <c r="A1016" i="19" s="1"/>
  <c r="A1017" i="19" s="1"/>
  <c r="A1018" i="19" s="1"/>
  <c r="A1019" i="19" s="1"/>
  <c r="A1020" i="19" s="1"/>
  <c r="A1021" i="19" s="1"/>
  <c r="A1022" i="19" s="1"/>
  <c r="A1023" i="19" s="1"/>
  <c r="A1024" i="19" s="1"/>
  <c r="A1025" i="19" s="1"/>
  <c r="A1026" i="19" s="1"/>
  <c r="A1027" i="19" s="1"/>
  <c r="A1028" i="19" s="1"/>
  <c r="A1029" i="19" s="1"/>
  <c r="A1030" i="19" s="1"/>
  <c r="A1031" i="19" s="1"/>
  <c r="A1032" i="19" s="1"/>
  <c r="A1033" i="19" s="1"/>
  <c r="A1034" i="19" s="1"/>
  <c r="A1035" i="19" s="1"/>
  <c r="A1036" i="19" s="1"/>
  <c r="A1037" i="19" s="1"/>
  <c r="A1038" i="19" s="1"/>
  <c r="A1039" i="19" s="1"/>
  <c r="A1040" i="19" s="1"/>
  <c r="A1041" i="19" s="1"/>
  <c r="A1042" i="19" s="1"/>
  <c r="A1043" i="19" s="1"/>
  <c r="A1044" i="19" s="1"/>
  <c r="A1045" i="19" s="1"/>
  <c r="A1046" i="19" s="1"/>
  <c r="A1047" i="19" s="1"/>
  <c r="A1048" i="19" s="1"/>
  <c r="A1049" i="19" s="1"/>
  <c r="A1050" i="19" s="1"/>
  <c r="A1051" i="19" s="1"/>
  <c r="A1052" i="19" s="1"/>
  <c r="A1053" i="19" s="1"/>
  <c r="A1054" i="19" s="1"/>
  <c r="A1055" i="19" s="1"/>
  <c r="A1056" i="19" s="1"/>
  <c r="A1057" i="19" s="1"/>
  <c r="A1058" i="19" s="1"/>
  <c r="A1059" i="19" s="1"/>
  <c r="A1060" i="19" s="1"/>
  <c r="A1061" i="19" s="1"/>
  <c r="A1062" i="19" s="1"/>
  <c r="A1063" i="19" s="1"/>
  <c r="A1064" i="19" s="1"/>
  <c r="A1065" i="19" s="1"/>
  <c r="A1066" i="19" s="1"/>
  <c r="A1067" i="19" s="1"/>
  <c r="A1068" i="19" s="1"/>
  <c r="A1069" i="19" s="1"/>
  <c r="A1070" i="19" s="1"/>
  <c r="A1071" i="19" s="1"/>
  <c r="A1072" i="19" s="1"/>
  <c r="A1073" i="19" s="1"/>
  <c r="A1074" i="19" s="1"/>
  <c r="A1075" i="19" s="1"/>
  <c r="A1076" i="19" s="1"/>
  <c r="A1077" i="19" s="1"/>
  <c r="A1078" i="19" s="1"/>
  <c r="A1079" i="19" s="1"/>
  <c r="A1080" i="19" s="1"/>
  <c r="A1081" i="19" s="1"/>
  <c r="A1082" i="19" s="1"/>
  <c r="A1083" i="19" s="1"/>
  <c r="A1084" i="19" s="1"/>
  <c r="A1085" i="19" s="1"/>
  <c r="A1086" i="19" s="1"/>
  <c r="A1087" i="19" s="1"/>
  <c r="A1088" i="19" s="1"/>
  <c r="A1089" i="19" s="1"/>
  <c r="A1090" i="19" s="1"/>
  <c r="A1091" i="19" s="1"/>
  <c r="A1092" i="19" s="1"/>
  <c r="A1093" i="19" s="1"/>
  <c r="A1094" i="19" s="1"/>
  <c r="A1095" i="19" s="1"/>
  <c r="A1096" i="19" s="1"/>
  <c r="A1097" i="19" s="1"/>
  <c r="A1098" i="19" s="1"/>
  <c r="A1099" i="19" s="1"/>
  <c r="A1100" i="19" s="1"/>
  <c r="A1101" i="19" s="1"/>
  <c r="A1102" i="19" s="1"/>
  <c r="A1103" i="19" s="1"/>
  <c r="A1104" i="19" s="1"/>
  <c r="A1105" i="19" s="1"/>
  <c r="A1106" i="19" s="1"/>
  <c r="A1107" i="19" s="1"/>
  <c r="A1108" i="19" s="1"/>
  <c r="A1109" i="19" s="1"/>
  <c r="A1110" i="19" s="1"/>
  <c r="A1111" i="19" s="1"/>
  <c r="A1112" i="19" s="1"/>
  <c r="A1113" i="19" s="1"/>
  <c r="A1114" i="19" s="1"/>
  <c r="A1115" i="19" s="1"/>
  <c r="A1116" i="19" s="1"/>
  <c r="A1117" i="19" s="1"/>
  <c r="A1118" i="19" s="1"/>
  <c r="A1119" i="19" s="1"/>
  <c r="A1120" i="19" s="1"/>
  <c r="A1121" i="19" s="1"/>
  <c r="A1122" i="19" s="1"/>
  <c r="A1123" i="19" s="1"/>
  <c r="A1124" i="19" s="1"/>
  <c r="A1125" i="19" s="1"/>
  <c r="A1126" i="19" s="1"/>
  <c r="A1127" i="19" s="1"/>
  <c r="A1128" i="19" s="1"/>
  <c r="A1129" i="19" s="1"/>
  <c r="A1130" i="19" s="1"/>
  <c r="A1131" i="19" s="1"/>
  <c r="A1132" i="19" s="1"/>
  <c r="A1133" i="19" s="1"/>
  <c r="A1134" i="19" s="1"/>
  <c r="A1135" i="19" s="1"/>
  <c r="A1136" i="19" s="1"/>
  <c r="A1137" i="19" s="1"/>
  <c r="A1138" i="19" s="1"/>
  <c r="A1139" i="19" s="1"/>
  <c r="A1140" i="19" s="1"/>
  <c r="A1141" i="19" s="1"/>
  <c r="A1142" i="19" s="1"/>
  <c r="A1143" i="19" s="1"/>
  <c r="A1144" i="19" s="1"/>
  <c r="A1145" i="19" s="1"/>
  <c r="A1146" i="19" s="1"/>
  <c r="A1147" i="19" s="1"/>
  <c r="A1148" i="19" s="1"/>
  <c r="A1149" i="19" s="1"/>
  <c r="A1150" i="19" s="1"/>
  <c r="A1151" i="19" s="1"/>
  <c r="A1152" i="19" s="1"/>
  <c r="A1153" i="19" s="1"/>
  <c r="A1154" i="19" s="1"/>
  <c r="A1155" i="19" s="1"/>
  <c r="A1156" i="19" s="1"/>
  <c r="A1157" i="19" s="1"/>
  <c r="A1158" i="19" s="1"/>
  <c r="A1159" i="19" s="1"/>
  <c r="A1160" i="19" s="1"/>
  <c r="A1161" i="19" s="1"/>
  <c r="A1162" i="19" s="1"/>
  <c r="A1163" i="19" s="1"/>
  <c r="A1164" i="19" s="1"/>
  <c r="A1165" i="19" s="1"/>
  <c r="A1166" i="19" s="1"/>
  <c r="A1167" i="19" s="1"/>
  <c r="A1168" i="19" s="1"/>
  <c r="A1169" i="19" s="1"/>
  <c r="A1170" i="19" s="1"/>
  <c r="A1171" i="19" s="1"/>
  <c r="A1172" i="19" s="1"/>
  <c r="A1173" i="19" s="1"/>
  <c r="A1174" i="19" s="1"/>
  <c r="A1175" i="19" s="1"/>
  <c r="A1176" i="19" s="1"/>
  <c r="A1177" i="19" s="1"/>
  <c r="A1178" i="19" s="1"/>
  <c r="A1179" i="19" s="1"/>
  <c r="A1180" i="19" s="1"/>
  <c r="A1181" i="19" s="1"/>
  <c r="A1182" i="19" s="1"/>
  <c r="A1183" i="19" s="1"/>
  <c r="A1184" i="19" s="1"/>
  <c r="A1185" i="19" s="1"/>
  <c r="A1186" i="19" s="1"/>
  <c r="A1187" i="19" s="1"/>
  <c r="A1188" i="19" s="1"/>
  <c r="A1189" i="19" s="1"/>
  <c r="A1190" i="19" s="1"/>
  <c r="A1191" i="19" s="1"/>
  <c r="A1192" i="19" s="1"/>
  <c r="A1193" i="19" s="1"/>
  <c r="A1194" i="19" s="1"/>
  <c r="A1195" i="19" s="1"/>
  <c r="A1196" i="19" s="1"/>
  <c r="A1197" i="19" s="1"/>
  <c r="A1198" i="19" s="1"/>
  <c r="A1199" i="19" s="1"/>
  <c r="A1200" i="19" s="1"/>
  <c r="A1201" i="19" s="1"/>
  <c r="A1202" i="19" s="1"/>
  <c r="A1203" i="19" s="1"/>
  <c r="A1204" i="19" s="1"/>
  <c r="A1205" i="19" s="1"/>
  <c r="A1206" i="19" s="1"/>
  <c r="A1207" i="19" s="1"/>
  <c r="A1208" i="19" s="1"/>
  <c r="A1209" i="19" s="1"/>
  <c r="A1210" i="19" s="1"/>
  <c r="A1211" i="19" s="1"/>
  <c r="A1212" i="19" s="1"/>
  <c r="A1213" i="19" s="1"/>
  <c r="A1214" i="19" s="1"/>
  <c r="A1215" i="19" s="1"/>
  <c r="A1216" i="19" s="1"/>
  <c r="A1217" i="19" s="1"/>
  <c r="A1218" i="19" s="1"/>
  <c r="A1219" i="19" s="1"/>
  <c r="A1220" i="19" s="1"/>
  <c r="A1221" i="19" s="1"/>
  <c r="A1222" i="19" s="1"/>
  <c r="A1223" i="19" s="1"/>
  <c r="A1224" i="19" s="1"/>
  <c r="A1225" i="19" s="1"/>
  <c r="A1226" i="19" s="1"/>
  <c r="A1227" i="19" s="1"/>
  <c r="A1228" i="19" s="1"/>
  <c r="A1229" i="19" s="1"/>
  <c r="A1230" i="19" s="1"/>
  <c r="A1231" i="19" s="1"/>
  <c r="A1232" i="19" s="1"/>
  <c r="A1233" i="19" s="1"/>
  <c r="A1234" i="19" s="1"/>
  <c r="A1235" i="19" s="1"/>
  <c r="A1236" i="19" s="1"/>
  <c r="A1237" i="19" s="1"/>
  <c r="A1238" i="19" s="1"/>
  <c r="A1239" i="19" s="1"/>
  <c r="A1240" i="19" s="1"/>
  <c r="A1241" i="19" s="1"/>
  <c r="A1242" i="19" s="1"/>
  <c r="A1243" i="19" s="1"/>
  <c r="A1244" i="19" s="1"/>
  <c r="A1245" i="19" s="1"/>
  <c r="A1246" i="19" s="1"/>
  <c r="A1247" i="19" s="1"/>
  <c r="A1248" i="19" s="1"/>
  <c r="A1249" i="19" s="1"/>
  <c r="A1250" i="19" s="1"/>
  <c r="A1251" i="19" s="1"/>
  <c r="A1252" i="19" s="1"/>
  <c r="A1253" i="19" s="1"/>
  <c r="A1254" i="19" s="1"/>
  <c r="A1255" i="19" s="1"/>
  <c r="A1256" i="19" s="1"/>
  <c r="A1257" i="19" s="1"/>
  <c r="A1258" i="19" s="1"/>
  <c r="A1259" i="19" s="1"/>
  <c r="A1260" i="19" s="1"/>
  <c r="A1261" i="19" s="1"/>
  <c r="A1262" i="19" s="1"/>
  <c r="A1263" i="19" s="1"/>
  <c r="A1264" i="19" s="1"/>
  <c r="A1265" i="19" s="1"/>
  <c r="A1266" i="19" s="1"/>
  <c r="A1267" i="19" s="1"/>
  <c r="A1268" i="19" s="1"/>
  <c r="A1269" i="19" s="1"/>
  <c r="A1270" i="19" s="1"/>
  <c r="A1271" i="19" s="1"/>
  <c r="A1272" i="19" s="1"/>
  <c r="A1273" i="19" s="1"/>
  <c r="A1274" i="19" s="1"/>
  <c r="A1275" i="19" s="1"/>
  <c r="A1276" i="19" s="1"/>
  <c r="A1277" i="19" s="1"/>
  <c r="A1278" i="19" s="1"/>
  <c r="A1279" i="19" s="1"/>
  <c r="A1280" i="19" s="1"/>
  <c r="A1281" i="19" s="1"/>
  <c r="A1282" i="19" s="1"/>
  <c r="A1283" i="19" s="1"/>
  <c r="A1284" i="19" s="1"/>
  <c r="A1285" i="19" s="1"/>
  <c r="A1286" i="19" s="1"/>
  <c r="A1287" i="19" s="1"/>
  <c r="A1288" i="19" s="1"/>
  <c r="A1289" i="19" s="1"/>
  <c r="A1290" i="19" s="1"/>
  <c r="A1291" i="19" s="1"/>
  <c r="A1292" i="19" s="1"/>
  <c r="A1293" i="19" s="1"/>
  <c r="A1294" i="19" s="1"/>
  <c r="A1295" i="19" s="1"/>
  <c r="A1296" i="19" s="1"/>
  <c r="A1297" i="19" s="1"/>
  <c r="A1298" i="19" s="1"/>
  <c r="A1299" i="19" s="1"/>
  <c r="A1300" i="19" s="1"/>
  <c r="A1301" i="19" s="1"/>
  <c r="A1302" i="19" s="1"/>
  <c r="A1303" i="19" s="1"/>
  <c r="A1304" i="19" s="1"/>
  <c r="A1305" i="19" s="1"/>
  <c r="A1306" i="19" s="1"/>
  <c r="A1307" i="19" s="1"/>
  <c r="A1308" i="19" s="1"/>
  <c r="A1309" i="19" s="1"/>
  <c r="A1310" i="19" s="1"/>
  <c r="A1311" i="19" s="1"/>
  <c r="A1312" i="19" s="1"/>
  <c r="A1313" i="19" s="1"/>
  <c r="A1314" i="19" s="1"/>
  <c r="A1315" i="19" s="1"/>
  <c r="A1316" i="19" s="1"/>
  <c r="A1317" i="19" s="1"/>
  <c r="A1318" i="19" s="1"/>
  <c r="A1319" i="19" s="1"/>
  <c r="A1320" i="19" s="1"/>
  <c r="A1321" i="19" s="1"/>
  <c r="A1322" i="19" s="1"/>
  <c r="A1323" i="19" s="1"/>
  <c r="A1324" i="19" s="1"/>
  <c r="A1325" i="19" s="1"/>
  <c r="A1326" i="19" s="1"/>
  <c r="A1327" i="19" s="1"/>
  <c r="A1328" i="19" s="1"/>
  <c r="A1329" i="19" s="1"/>
  <c r="A1330" i="19" s="1"/>
  <c r="A1331" i="19" s="1"/>
  <c r="A1332" i="19" s="1"/>
  <c r="A1333" i="19" s="1"/>
  <c r="A1334" i="19" s="1"/>
  <c r="A1335" i="19" s="1"/>
  <c r="A1336" i="19" s="1"/>
  <c r="A1337" i="19" s="1"/>
  <c r="A1338" i="19" s="1"/>
  <c r="A1339" i="19" s="1"/>
  <c r="A1340" i="19" s="1"/>
  <c r="A1341" i="19" s="1"/>
  <c r="A1342" i="19" s="1"/>
  <c r="A1343" i="19" s="1"/>
  <c r="A1344" i="19" s="1"/>
  <c r="A1345" i="19" s="1"/>
  <c r="A1346" i="19" s="1"/>
  <c r="A1347" i="19" s="1"/>
  <c r="A1348" i="19" s="1"/>
  <c r="A1349" i="19" s="1"/>
  <c r="A1350" i="19" s="1"/>
  <c r="A1351" i="19" s="1"/>
  <c r="A1352" i="19" s="1"/>
  <c r="A1353" i="19" s="1"/>
  <c r="A1354" i="19" s="1"/>
  <c r="A1355" i="19" s="1"/>
  <c r="A1356" i="19" s="1"/>
  <c r="A1357" i="19" s="1"/>
  <c r="A1358" i="19" s="1"/>
  <c r="A1359" i="19" s="1"/>
  <c r="A1360" i="19" s="1"/>
  <c r="A1361" i="19" s="1"/>
  <c r="A1362" i="19" s="1"/>
  <c r="A1363" i="19" s="1"/>
  <c r="A1364" i="19" s="1"/>
  <c r="A1365" i="19" s="1"/>
  <c r="A1366" i="19" s="1"/>
  <c r="A1367" i="19" s="1"/>
  <c r="A1368" i="19" s="1"/>
  <c r="A1369" i="19" s="1"/>
  <c r="A1370" i="19" s="1"/>
  <c r="A1371" i="19" s="1"/>
  <c r="A1372" i="19" s="1"/>
  <c r="A1373" i="19" s="1"/>
  <c r="A1374" i="19" s="1"/>
  <c r="A1375" i="19" s="1"/>
  <c r="A1376" i="19" s="1"/>
  <c r="A1377" i="19" s="1"/>
  <c r="A1378" i="19" s="1"/>
  <c r="A1379" i="19" s="1"/>
  <c r="A1380" i="19" s="1"/>
  <c r="A1381" i="19" s="1"/>
  <c r="A1382" i="19" s="1"/>
  <c r="A1383" i="19" s="1"/>
  <c r="A1384" i="19" s="1"/>
  <c r="A1385" i="19" s="1"/>
  <c r="A1386" i="19" s="1"/>
  <c r="A1387" i="19" s="1"/>
  <c r="A1388" i="19" s="1"/>
  <c r="A1389" i="19" s="1"/>
  <c r="A1390" i="19" s="1"/>
  <c r="A1391" i="19" s="1"/>
  <c r="A1392" i="19" s="1"/>
  <c r="A1393" i="19" s="1"/>
  <c r="A1394" i="19" s="1"/>
  <c r="A1395" i="19" s="1"/>
  <c r="A1396" i="19" s="1"/>
  <c r="A1397" i="19" s="1"/>
  <c r="A1398" i="19" s="1"/>
  <c r="A1399" i="19" s="1"/>
  <c r="A1400" i="19" s="1"/>
  <c r="A1401" i="19" s="1"/>
  <c r="A1402" i="19" s="1"/>
  <c r="A1403" i="19" s="1"/>
  <c r="A1404" i="19" s="1"/>
  <c r="A1405" i="19" s="1"/>
  <c r="A1406" i="19" s="1"/>
  <c r="A1407" i="19" s="1"/>
  <c r="A1408" i="19" s="1"/>
  <c r="A1409" i="19" s="1"/>
  <c r="A1410" i="19" s="1"/>
  <c r="A1411" i="19" s="1"/>
  <c r="A1412" i="19" s="1"/>
  <c r="A1413" i="19" s="1"/>
  <c r="A1414" i="19" s="1"/>
  <c r="A1415" i="19" s="1"/>
  <c r="A1416" i="19" s="1"/>
  <c r="A1417" i="19" s="1"/>
  <c r="A1418" i="19" s="1"/>
  <c r="A1419" i="19" s="1"/>
  <c r="A1420" i="19" s="1"/>
  <c r="A1421" i="19" s="1"/>
  <c r="A1422" i="19" s="1"/>
  <c r="A1423" i="19" s="1"/>
  <c r="A1424" i="19" s="1"/>
  <c r="A1425" i="19" s="1"/>
  <c r="A1426" i="19" s="1"/>
  <c r="A1427" i="19" s="1"/>
  <c r="A1428" i="19" s="1"/>
  <c r="A1429" i="19" s="1"/>
  <c r="A1430" i="19" s="1"/>
  <c r="A1431" i="19" s="1"/>
  <c r="A1432" i="19" s="1"/>
  <c r="A1433" i="19" s="1"/>
  <c r="A1434" i="19" s="1"/>
  <c r="A1435" i="19" s="1"/>
  <c r="A1436" i="19" s="1"/>
  <c r="A1437" i="19" s="1"/>
  <c r="A1438" i="19" s="1"/>
  <c r="A1439" i="19" s="1"/>
  <c r="A1440" i="19" s="1"/>
  <c r="A1441" i="19" s="1"/>
  <c r="A1442" i="19" s="1"/>
  <c r="A1443" i="19" s="1"/>
  <c r="A1444" i="19" s="1"/>
  <c r="A1445" i="19" s="1"/>
  <c r="A1446" i="19" s="1"/>
  <c r="A1447" i="19" s="1"/>
  <c r="A1448" i="19" s="1"/>
  <c r="A1449" i="19" s="1"/>
  <c r="A1450" i="19" s="1"/>
  <c r="A1451" i="19" s="1"/>
  <c r="A1452" i="19" s="1"/>
  <c r="A1453" i="19" s="1"/>
  <c r="A1454" i="19" s="1"/>
  <c r="A1455" i="19" s="1"/>
  <c r="A1456" i="19" s="1"/>
  <c r="A1457" i="19" s="1"/>
  <c r="A1458" i="19" s="1"/>
  <c r="A1459" i="19" s="1"/>
  <c r="A1460" i="19" s="1"/>
  <c r="A1461" i="19" s="1"/>
  <c r="A1462" i="19" s="1"/>
  <c r="A1463" i="19" s="1"/>
  <c r="A1464" i="19" s="1"/>
  <c r="A1465" i="19" s="1"/>
  <c r="A1466" i="19" s="1"/>
  <c r="A1467" i="19" s="1"/>
  <c r="A1468" i="19" s="1"/>
  <c r="A1469" i="19" s="1"/>
  <c r="A1470" i="19" s="1"/>
  <c r="A1471" i="19" s="1"/>
  <c r="A1472" i="19" s="1"/>
  <c r="A1473" i="19" s="1"/>
  <c r="A1474" i="19" s="1"/>
  <c r="A1475" i="19" s="1"/>
  <c r="A1476" i="19" s="1"/>
  <c r="A1477" i="19" s="1"/>
  <c r="A1478" i="19" s="1"/>
  <c r="A1479" i="19" s="1"/>
  <c r="A1480" i="19" s="1"/>
  <c r="A1481" i="19" s="1"/>
  <c r="A1482" i="19" s="1"/>
  <c r="A1483" i="19" s="1"/>
  <c r="A1484" i="19" s="1"/>
  <c r="A1485" i="19" s="1"/>
  <c r="A1486" i="19" s="1"/>
  <c r="A1487" i="19" s="1"/>
  <c r="A1488" i="19" s="1"/>
  <c r="A1489" i="19" s="1"/>
  <c r="A1490" i="19" s="1"/>
  <c r="A1491" i="19" s="1"/>
  <c r="A1492" i="19" s="1"/>
  <c r="A1493" i="19" s="1"/>
  <c r="A1494" i="19" s="1"/>
  <c r="A1495" i="19" s="1"/>
  <c r="A1496" i="19" s="1"/>
  <c r="A1497" i="19" s="1"/>
  <c r="A1498" i="19" s="1"/>
  <c r="A1499" i="19" s="1"/>
  <c r="A1500" i="19" s="1"/>
  <c r="A1501" i="19" s="1"/>
  <c r="A1502" i="19" s="1"/>
  <c r="A1503" i="19" s="1"/>
  <c r="A1504" i="19" s="1"/>
  <c r="A1505" i="19" s="1"/>
  <c r="A1506" i="19" s="1"/>
  <c r="A1507" i="19" s="1"/>
  <c r="A1508" i="19" s="1"/>
  <c r="A1509" i="19" s="1"/>
  <c r="A1510" i="19" s="1"/>
  <c r="A1511" i="19" s="1"/>
  <c r="A1512" i="19" s="1"/>
  <c r="A1513" i="19" s="1"/>
  <c r="A1514" i="19" s="1"/>
  <c r="A1515" i="19" s="1"/>
  <c r="A1516" i="19" s="1"/>
  <c r="A1517" i="19" s="1"/>
  <c r="A1518" i="19" s="1"/>
  <c r="A1519" i="19" s="1"/>
  <c r="A1520" i="19" s="1"/>
  <c r="A1521" i="19" s="1"/>
  <c r="A1522" i="19" s="1"/>
  <c r="A1523" i="19" s="1"/>
  <c r="A1524" i="19" s="1"/>
  <c r="A1525" i="19" s="1"/>
  <c r="A1526" i="19" s="1"/>
  <c r="A1527" i="19" s="1"/>
  <c r="A1528" i="19" s="1"/>
  <c r="A1529" i="19" s="1"/>
  <c r="A1530" i="19" s="1"/>
  <c r="A1531" i="19" s="1"/>
  <c r="A1532" i="19" s="1"/>
  <c r="A1533" i="19" s="1"/>
  <c r="A1534" i="19" s="1"/>
  <c r="A1535" i="19" s="1"/>
  <c r="A1536" i="19" s="1"/>
  <c r="A1537" i="19" s="1"/>
  <c r="A1538" i="19" s="1"/>
  <c r="A1539" i="19" s="1"/>
  <c r="A1540" i="19" s="1"/>
  <c r="A1541" i="19" s="1"/>
  <c r="A1542" i="19" s="1"/>
  <c r="A1543" i="19" s="1"/>
  <c r="A1544" i="19" s="1"/>
  <c r="A1545" i="19" s="1"/>
  <c r="A1546" i="19" s="1"/>
  <c r="A1547" i="19" s="1"/>
  <c r="A1548" i="19" s="1"/>
  <c r="A1549" i="19" s="1"/>
  <c r="A1550" i="19" s="1"/>
  <c r="A1551" i="19" s="1"/>
  <c r="A1552" i="19" s="1"/>
  <c r="A1553" i="19" s="1"/>
  <c r="A1554" i="19" s="1"/>
  <c r="A1555" i="19" s="1"/>
  <c r="A1556" i="19" s="1"/>
  <c r="A1557" i="19" s="1"/>
  <c r="A1558" i="19" s="1"/>
  <c r="A1559" i="19" s="1"/>
  <c r="A1560" i="19" s="1"/>
  <c r="A1561" i="19" s="1"/>
  <c r="A1562" i="19" s="1"/>
  <c r="A1563" i="19" s="1"/>
  <c r="A1564" i="19" s="1"/>
  <c r="A1565" i="19" s="1"/>
  <c r="A1566" i="19" s="1"/>
  <c r="A1567" i="19" s="1"/>
  <c r="A1568" i="19" s="1"/>
  <c r="A1569" i="19" s="1"/>
  <c r="A1570" i="19" s="1"/>
  <c r="A1571" i="19" s="1"/>
  <c r="A1572" i="19" s="1"/>
  <c r="A1573" i="19" s="1"/>
  <c r="A1574" i="19" s="1"/>
  <c r="A1575" i="19" s="1"/>
  <c r="A1576" i="19" s="1"/>
  <c r="A1577" i="19" s="1"/>
  <c r="A1578" i="19" s="1"/>
  <c r="A1579" i="19" s="1"/>
  <c r="A1580" i="19" s="1"/>
  <c r="A1581" i="19" s="1"/>
  <c r="A1582" i="19" s="1"/>
  <c r="A1583" i="19" s="1"/>
  <c r="A1584" i="19" s="1"/>
  <c r="A1585" i="19" s="1"/>
  <c r="A1586" i="19" s="1"/>
  <c r="A1587" i="19" s="1"/>
  <c r="A1588" i="19" s="1"/>
  <c r="A1589" i="19" s="1"/>
  <c r="A1590" i="19" s="1"/>
  <c r="A1591" i="19" s="1"/>
  <c r="A1592" i="19" s="1"/>
  <c r="A1593" i="19" s="1"/>
  <c r="A1594" i="19" s="1"/>
  <c r="A1595" i="19" s="1"/>
  <c r="A1596" i="19" s="1"/>
  <c r="A1597" i="19" s="1"/>
  <c r="A1598" i="19" s="1"/>
  <c r="A1599" i="19" s="1"/>
  <c r="A1600" i="19" s="1"/>
  <c r="A1601" i="19" s="1"/>
  <c r="A1602" i="19" s="1"/>
  <c r="A1603" i="19" s="1"/>
  <c r="A1604" i="19" s="1"/>
  <c r="A1605" i="19" s="1"/>
  <c r="A1606" i="19" s="1"/>
  <c r="A1607" i="19" s="1"/>
  <c r="A1608" i="19" s="1"/>
  <c r="A1609" i="19" s="1"/>
  <c r="A1610" i="19" s="1"/>
  <c r="A1611" i="19" s="1"/>
  <c r="A1612" i="19" s="1"/>
  <c r="A1613" i="19" s="1"/>
  <c r="A1614" i="19" s="1"/>
  <c r="A1615" i="19" s="1"/>
  <c r="A1616" i="19" s="1"/>
  <c r="A1617" i="19" s="1"/>
  <c r="A1618" i="19" s="1"/>
  <c r="A1619" i="19" s="1"/>
  <c r="A1620" i="19" s="1"/>
  <c r="A1621" i="19" s="1"/>
  <c r="A1622" i="19" s="1"/>
  <c r="A1623" i="19" s="1"/>
  <c r="A1624" i="19" s="1"/>
  <c r="A1625" i="19" s="1"/>
  <c r="A1626" i="19" s="1"/>
  <c r="A1627" i="19" s="1"/>
  <c r="A1628" i="19" s="1"/>
  <c r="A1629" i="19" s="1"/>
  <c r="A1630" i="19" s="1"/>
  <c r="A1631" i="19" s="1"/>
  <c r="A1632" i="19" s="1"/>
  <c r="A1633" i="19" s="1"/>
  <c r="A1634" i="19" s="1"/>
  <c r="A1635" i="19" s="1"/>
  <c r="A1636" i="19" s="1"/>
  <c r="A1637" i="19" s="1"/>
  <c r="A1638" i="19" s="1"/>
  <c r="A1639" i="19" s="1"/>
  <c r="A1640" i="19" s="1"/>
  <c r="A1641" i="19" s="1"/>
  <c r="A1642" i="19" s="1"/>
  <c r="A1643" i="19" s="1"/>
  <c r="A1644" i="19" s="1"/>
  <c r="A1645" i="19" s="1"/>
  <c r="A1646" i="19" s="1"/>
  <c r="A1647" i="19" s="1"/>
  <c r="A1648" i="19" s="1"/>
  <c r="A1649" i="19" s="1"/>
  <c r="A1650" i="19" s="1"/>
  <c r="A1651" i="19" s="1"/>
  <c r="A1652" i="19" s="1"/>
  <c r="A1653" i="19" s="1"/>
  <c r="A1654" i="19" s="1"/>
  <c r="A1655" i="19" s="1"/>
  <c r="A1656" i="19" s="1"/>
  <c r="A1657" i="19" s="1"/>
  <c r="A1658" i="19" s="1"/>
  <c r="A1659" i="19" s="1"/>
  <c r="A1660" i="19" s="1"/>
  <c r="A1661" i="19" s="1"/>
  <c r="A1662" i="19" s="1"/>
  <c r="A1663" i="19" s="1"/>
  <c r="A1664" i="19" s="1"/>
  <c r="A1665" i="19" s="1"/>
  <c r="A1666" i="19" s="1"/>
  <c r="A1667" i="19" s="1"/>
  <c r="A1668" i="19" s="1"/>
  <c r="A1669" i="19" s="1"/>
  <c r="A1670" i="19" s="1"/>
  <c r="A1671" i="19" s="1"/>
  <c r="A1672" i="19" s="1"/>
  <c r="A1673" i="19" s="1"/>
  <c r="A1674" i="19" s="1"/>
  <c r="A1675" i="19" s="1"/>
  <c r="A1676" i="19" s="1"/>
  <c r="A1677" i="19" s="1"/>
  <c r="A1678" i="19" s="1"/>
  <c r="A1679" i="19" s="1"/>
  <c r="A1680" i="19" s="1"/>
  <c r="A1681" i="19" s="1"/>
  <c r="A1682" i="19" s="1"/>
  <c r="A1683" i="19" s="1"/>
  <c r="A1684" i="19" s="1"/>
  <c r="A1685" i="19" s="1"/>
  <c r="A1686" i="19" s="1"/>
  <c r="A1687" i="19" s="1"/>
  <c r="A1688" i="19" s="1"/>
  <c r="A1689" i="19" s="1"/>
  <c r="A1690" i="19" s="1"/>
  <c r="A1691" i="19" s="1"/>
  <c r="A1692" i="19" s="1"/>
  <c r="A1693" i="19" s="1"/>
  <c r="A1694" i="19" s="1"/>
  <c r="A1695" i="19" s="1"/>
  <c r="A1696" i="19" s="1"/>
  <c r="A1697" i="19" s="1"/>
  <c r="A1698" i="19" s="1"/>
  <c r="A1699" i="19" s="1"/>
  <c r="A1700" i="19" s="1"/>
  <c r="A1701" i="19" s="1"/>
  <c r="A1702" i="19" s="1"/>
  <c r="A1703" i="19" s="1"/>
  <c r="A1704" i="19" s="1"/>
  <c r="A1705" i="19" s="1"/>
  <c r="A1706" i="19" s="1"/>
  <c r="A1707" i="19" s="1"/>
  <c r="A1708" i="19" s="1"/>
  <c r="A1709" i="19" s="1"/>
  <c r="A1710" i="19" s="1"/>
  <c r="A1711" i="19" s="1"/>
  <c r="A1712" i="19" s="1"/>
  <c r="A1713" i="19" s="1"/>
  <c r="A1714" i="19" s="1"/>
  <c r="A1715" i="19" s="1"/>
  <c r="A1716" i="19" s="1"/>
  <c r="A1717" i="19" s="1"/>
  <c r="A1718" i="19" s="1"/>
  <c r="A1719" i="19" s="1"/>
  <c r="A1720" i="19" s="1"/>
  <c r="A1721" i="19" s="1"/>
  <c r="A1722" i="19" s="1"/>
  <c r="A1723" i="19" s="1"/>
  <c r="A1724" i="19" s="1"/>
  <c r="A1725" i="19" s="1"/>
  <c r="A1726" i="19" s="1"/>
  <c r="A1727" i="19" s="1"/>
  <c r="A1728" i="19" s="1"/>
  <c r="A1729" i="19" s="1"/>
  <c r="A1730" i="19" s="1"/>
  <c r="A1731" i="19" s="1"/>
  <c r="A1732" i="19" s="1"/>
  <c r="A1733" i="19" s="1"/>
  <c r="A1734" i="19" s="1"/>
  <c r="A1735" i="19" s="1"/>
  <c r="A1736" i="19" s="1"/>
  <c r="A1737" i="19" s="1"/>
  <c r="A1738" i="19" s="1"/>
  <c r="A1739" i="19" s="1"/>
  <c r="A1740" i="19" s="1"/>
  <c r="A1741" i="19" s="1"/>
  <c r="A1742" i="19" s="1"/>
  <c r="A1743" i="19" s="1"/>
  <c r="A1744" i="19" s="1"/>
  <c r="A1745" i="19" s="1"/>
  <c r="A1746" i="19" s="1"/>
  <c r="A1747" i="19" s="1"/>
  <c r="A1748" i="19" s="1"/>
  <c r="A1749" i="19" s="1"/>
  <c r="A1750" i="19" s="1"/>
  <c r="A1751" i="19" s="1"/>
  <c r="A1752" i="19" s="1"/>
  <c r="A1753" i="19" s="1"/>
  <c r="A1754" i="19" s="1"/>
  <c r="A1755" i="19" s="1"/>
  <c r="A1756" i="19" s="1"/>
  <c r="A1757" i="19" s="1"/>
  <c r="A1758" i="19" s="1"/>
  <c r="A1759" i="19" s="1"/>
  <c r="A1760" i="19" s="1"/>
  <c r="A1761" i="19" s="1"/>
  <c r="A1762" i="19" s="1"/>
  <c r="A1763" i="19" s="1"/>
  <c r="A1764" i="19" s="1"/>
  <c r="A1765" i="19" s="1"/>
  <c r="A1766" i="19" s="1"/>
  <c r="A1767" i="19" s="1"/>
  <c r="A1768" i="19" s="1"/>
  <c r="A1769" i="19" s="1"/>
  <c r="A1770" i="19" s="1"/>
  <c r="A1771" i="19" s="1"/>
  <c r="A1772" i="19" s="1"/>
  <c r="A1773" i="19" s="1"/>
  <c r="A1774" i="19" s="1"/>
  <c r="A1775" i="19" s="1"/>
  <c r="A1776" i="19" s="1"/>
  <c r="A1777" i="19" s="1"/>
  <c r="A1778" i="19" s="1"/>
  <c r="A1779" i="19" s="1"/>
  <c r="A1780" i="19" s="1"/>
  <c r="A1781" i="19" s="1"/>
  <c r="A1782" i="19" s="1"/>
  <c r="A1783" i="19" s="1"/>
  <c r="A1784" i="19" s="1"/>
  <c r="A1785" i="19" s="1"/>
  <c r="A1786" i="19" s="1"/>
  <c r="A1787" i="19" s="1"/>
  <c r="A1788" i="19" s="1"/>
  <c r="A1789" i="19" s="1"/>
  <c r="A1790" i="19" s="1"/>
  <c r="A1791" i="19" s="1"/>
  <c r="A1792" i="19" s="1"/>
  <c r="A1793" i="19" s="1"/>
  <c r="A1794" i="19" s="1"/>
  <c r="A1795" i="19" s="1"/>
  <c r="A1796" i="19" s="1"/>
  <c r="A1797" i="19" s="1"/>
  <c r="A1798" i="19" s="1"/>
  <c r="A1799" i="19" s="1"/>
  <c r="A1800" i="19" s="1"/>
  <c r="A1801" i="19" s="1"/>
  <c r="A1802" i="19" s="1"/>
  <c r="A1803" i="19" s="1"/>
  <c r="A1804" i="19" s="1"/>
  <c r="A1805" i="19" s="1"/>
  <c r="A1806" i="19" s="1"/>
  <c r="A1807" i="19" s="1"/>
  <c r="A1808" i="19" s="1"/>
  <c r="A1809" i="19" s="1"/>
  <c r="A1810" i="19" s="1"/>
  <c r="A1811" i="19" s="1"/>
  <c r="A1812" i="19" s="1"/>
  <c r="A1813" i="19" s="1"/>
  <c r="A1814" i="19" s="1"/>
  <c r="A1815" i="19" s="1"/>
  <c r="A1816" i="19" s="1"/>
  <c r="A1817" i="19" s="1"/>
  <c r="A1818" i="19" s="1"/>
  <c r="A1819" i="19" s="1"/>
  <c r="A1820" i="19" s="1"/>
  <c r="A1821" i="19" s="1"/>
  <c r="A1822" i="19" s="1"/>
  <c r="A1823" i="19" s="1"/>
  <c r="A1824" i="19" s="1"/>
  <c r="A1825" i="19" s="1"/>
  <c r="A1826" i="19" s="1"/>
  <c r="A1827" i="19" s="1"/>
  <c r="A1828" i="19" s="1"/>
  <c r="A1829" i="19" s="1"/>
  <c r="A1830" i="19" s="1"/>
  <c r="A1831" i="19" s="1"/>
  <c r="A1832" i="19" s="1"/>
  <c r="A1833" i="19" s="1"/>
  <c r="A1834" i="19" s="1"/>
  <c r="A1835" i="19" s="1"/>
  <c r="A1836" i="19" s="1"/>
  <c r="A1837" i="19" s="1"/>
  <c r="A1838" i="19" s="1"/>
  <c r="A1839" i="19" s="1"/>
  <c r="A1840" i="19" s="1"/>
  <c r="A1841" i="19" s="1"/>
  <c r="A1842" i="19" s="1"/>
  <c r="A1843" i="19" s="1"/>
  <c r="A1844" i="19" s="1"/>
  <c r="A1845" i="19" s="1"/>
  <c r="A1846" i="19" s="1"/>
  <c r="A1847" i="19" s="1"/>
  <c r="A1848" i="19" s="1"/>
  <c r="A1849" i="19" s="1"/>
  <c r="A1850" i="19" s="1"/>
  <c r="A1851" i="19" s="1"/>
  <c r="A1852" i="19" s="1"/>
  <c r="A1853" i="19" s="1"/>
  <c r="A1854" i="19" s="1"/>
  <c r="A1855" i="19" s="1"/>
  <c r="A1856" i="19" s="1"/>
  <c r="A1857" i="19" s="1"/>
  <c r="A1858" i="19" s="1"/>
  <c r="A1859" i="19" s="1"/>
  <c r="A1860" i="19" s="1"/>
  <c r="A1861" i="19" s="1"/>
  <c r="A1862" i="19" s="1"/>
  <c r="A1863" i="19" s="1"/>
  <c r="A1864" i="19" s="1"/>
  <c r="A1865" i="19" s="1"/>
  <c r="A1866" i="19" s="1"/>
  <c r="A1867" i="19" s="1"/>
  <c r="A1868" i="19" s="1"/>
  <c r="A1869" i="19" s="1"/>
  <c r="A1870" i="19" s="1"/>
  <c r="A1871" i="19" s="1"/>
  <c r="A1872" i="19" s="1"/>
  <c r="A1873" i="19" s="1"/>
  <c r="A1874" i="19" s="1"/>
  <c r="A1875" i="19" s="1"/>
  <c r="A1876" i="19" s="1"/>
  <c r="A1877" i="19" s="1"/>
  <c r="A1878" i="19" s="1"/>
  <c r="A1879" i="19" s="1"/>
  <c r="A1880" i="19" s="1"/>
  <c r="A1881" i="19" s="1"/>
  <c r="A1882" i="19" s="1"/>
  <c r="A1883" i="19" s="1"/>
  <c r="A1884" i="19" s="1"/>
  <c r="A1885" i="19" s="1"/>
  <c r="A1886" i="19" s="1"/>
  <c r="A1887" i="19" s="1"/>
  <c r="A1888" i="19" s="1"/>
  <c r="A1889" i="19" s="1"/>
  <c r="A1890" i="19" s="1"/>
  <c r="A1891" i="19" s="1"/>
  <c r="A1892" i="19" s="1"/>
  <c r="A1893" i="19" s="1"/>
  <c r="A1894" i="19" s="1"/>
  <c r="A1895" i="19" s="1"/>
  <c r="A1896" i="19" s="1"/>
  <c r="A1897" i="19" s="1"/>
  <c r="A1898" i="19" s="1"/>
  <c r="A1899" i="19" s="1"/>
  <c r="A1900" i="19" s="1"/>
  <c r="A1901" i="19" s="1"/>
  <c r="A1902" i="19" s="1"/>
  <c r="A1903" i="19" s="1"/>
  <c r="A1904" i="19" s="1"/>
  <c r="A1905" i="19" s="1"/>
  <c r="A1906" i="19" s="1"/>
  <c r="A1907" i="19" s="1"/>
  <c r="A1908" i="19" s="1"/>
  <c r="A1909" i="19" s="1"/>
  <c r="A1910" i="19" s="1"/>
  <c r="A1911" i="19" s="1"/>
  <c r="A1912" i="19" s="1"/>
  <c r="A1913" i="19" s="1"/>
  <c r="A1914" i="19" s="1"/>
  <c r="A1915" i="19" s="1"/>
  <c r="A1916" i="19" s="1"/>
  <c r="A1917" i="19" s="1"/>
  <c r="A1918" i="19" s="1"/>
  <c r="A1919" i="19" s="1"/>
  <c r="A1920" i="19" s="1"/>
  <c r="A1921" i="19" s="1"/>
  <c r="A1922" i="19" s="1"/>
  <c r="A1923" i="19" s="1"/>
  <c r="A1924" i="19" s="1"/>
  <c r="A1925" i="19" s="1"/>
  <c r="A1926" i="19" s="1"/>
  <c r="A1927" i="19" s="1"/>
  <c r="A1928" i="19" s="1"/>
  <c r="A1929" i="19" s="1"/>
  <c r="A1930" i="19" s="1"/>
  <c r="A1931" i="19" s="1"/>
  <c r="A1932" i="19" s="1"/>
  <c r="A1933" i="19" s="1"/>
  <c r="A1934" i="19" s="1"/>
  <c r="A1935" i="19" s="1"/>
  <c r="A1936" i="19" s="1"/>
  <c r="A1937" i="19" s="1"/>
  <c r="A1938" i="19" s="1"/>
  <c r="A1939" i="19" s="1"/>
  <c r="A1940" i="19" s="1"/>
  <c r="A1941" i="19" s="1"/>
  <c r="A1942" i="19" s="1"/>
  <c r="A1943" i="19" s="1"/>
  <c r="A1944" i="19" s="1"/>
  <c r="A1945" i="19" s="1"/>
  <c r="A1946" i="19" s="1"/>
  <c r="A1947" i="19" s="1"/>
  <c r="A1948" i="19" s="1"/>
  <c r="A1949" i="19" s="1"/>
  <c r="A1950" i="19" s="1"/>
  <c r="A1951" i="19" s="1"/>
  <c r="A1952" i="19" s="1"/>
  <c r="A1953" i="19" s="1"/>
  <c r="A1954" i="19" s="1"/>
  <c r="A1955" i="19" s="1"/>
  <c r="A1956" i="19" s="1"/>
  <c r="A1957" i="19" s="1"/>
  <c r="A1958" i="19" s="1"/>
  <c r="A1959" i="19" s="1"/>
  <c r="A1960" i="19" s="1"/>
  <c r="A1961" i="19" s="1"/>
  <c r="A1962" i="19" s="1"/>
  <c r="A1963" i="19" s="1"/>
  <c r="A1964" i="19" s="1"/>
  <c r="A1965" i="19" s="1"/>
  <c r="A1966" i="19" s="1"/>
  <c r="A1967" i="19" s="1"/>
  <c r="A1968" i="19" s="1"/>
  <c r="A1969" i="19" s="1"/>
  <c r="A1970" i="19" s="1"/>
  <c r="A1971" i="19" s="1"/>
  <c r="A1972" i="19" s="1"/>
  <c r="A1973" i="19" s="1"/>
  <c r="A1974" i="19" s="1"/>
  <c r="A1975" i="19" s="1"/>
  <c r="A1976" i="19" s="1"/>
  <c r="A1977" i="19" s="1"/>
  <c r="A1978" i="19" s="1"/>
  <c r="A1979" i="19" s="1"/>
  <c r="A1980" i="19" s="1"/>
  <c r="A1981" i="19" s="1"/>
  <c r="A1982" i="19" s="1"/>
  <c r="A1983" i="19" s="1"/>
  <c r="A1984" i="19" s="1"/>
  <c r="A1985" i="19" s="1"/>
  <c r="A1986" i="19" s="1"/>
  <c r="A1987" i="19" s="1"/>
  <c r="A1988" i="19" s="1"/>
  <c r="A1989" i="19" s="1"/>
  <c r="A1990" i="19" s="1"/>
  <c r="A1991" i="19" s="1"/>
  <c r="A1992" i="19" s="1"/>
  <c r="A1993" i="19" s="1"/>
  <c r="A1994" i="19" s="1"/>
  <c r="A1995" i="19" s="1"/>
  <c r="A1996" i="19" s="1"/>
  <c r="A1997" i="19" s="1"/>
  <c r="A1998" i="19" s="1"/>
  <c r="A1999" i="19" s="1"/>
  <c r="A2000" i="19" s="1"/>
  <c r="A2001" i="19" s="1"/>
  <c r="A2002" i="19" s="1"/>
  <c r="A2003" i="19" s="1"/>
  <c r="A2004" i="19" s="1"/>
  <c r="A2005" i="19" s="1"/>
  <c r="A2006" i="19" s="1"/>
  <c r="A2007" i="19" s="1"/>
  <c r="A2008" i="19" s="1"/>
  <c r="A2009" i="19" s="1"/>
  <c r="A2010" i="19" s="1"/>
  <c r="A2011" i="19" s="1"/>
  <c r="A2012" i="19" s="1"/>
  <c r="A2013" i="19" s="1"/>
  <c r="A2014" i="19" s="1"/>
  <c r="A2015" i="19" s="1"/>
  <c r="A2016" i="19" s="1"/>
  <c r="A2017" i="19" s="1"/>
  <c r="A2018" i="19" s="1"/>
  <c r="A2019" i="19" s="1"/>
  <c r="A2020" i="19" s="1"/>
  <c r="A2021" i="19" s="1"/>
  <c r="A2022" i="19" s="1"/>
  <c r="A2023" i="19" s="1"/>
  <c r="A2024" i="19" s="1"/>
  <c r="A2025" i="19" s="1"/>
  <c r="A2026" i="19" s="1"/>
  <c r="A2027" i="19" s="1"/>
  <c r="A2028" i="19" s="1"/>
  <c r="A2029" i="19" s="1"/>
  <c r="A2030" i="19" s="1"/>
  <c r="A2031" i="19" s="1"/>
  <c r="A2032" i="19" s="1"/>
  <c r="A2033" i="19" s="1"/>
  <c r="A2034" i="19" s="1"/>
  <c r="A2035" i="19" s="1"/>
  <c r="A2036" i="19" s="1"/>
  <c r="A2037" i="19" s="1"/>
  <c r="A2038" i="19" s="1"/>
  <c r="A2039" i="19" s="1"/>
  <c r="A2040" i="19" s="1"/>
  <c r="A2041" i="19" s="1"/>
  <c r="A2042" i="19" s="1"/>
  <c r="A2043" i="19" s="1"/>
  <c r="A2044" i="19" s="1"/>
  <c r="A2045" i="19" s="1"/>
  <c r="A2046" i="19" s="1"/>
  <c r="A2047" i="19" s="1"/>
  <c r="A2048" i="19" s="1"/>
  <c r="A2049" i="19" s="1"/>
  <c r="A2050" i="19" s="1"/>
  <c r="A2051" i="19" s="1"/>
  <c r="A2052" i="19" s="1"/>
  <c r="A2053" i="19" s="1"/>
  <c r="A2054" i="19" s="1"/>
  <c r="A2055" i="19" s="1"/>
  <c r="A2056" i="19" s="1"/>
  <c r="A2057" i="19" s="1"/>
  <c r="A2058" i="19" s="1"/>
  <c r="A2059" i="19" s="1"/>
  <c r="A2060" i="19" s="1"/>
  <c r="A2061" i="19" s="1"/>
  <c r="A2062" i="19" s="1"/>
  <c r="A2063" i="19" s="1"/>
  <c r="A2064" i="19" s="1"/>
  <c r="A2065" i="19" s="1"/>
  <c r="A2066" i="19" s="1"/>
  <c r="A2067" i="19" s="1"/>
  <c r="A2068" i="19" s="1"/>
  <c r="A2069" i="19" s="1"/>
  <c r="A2070" i="19" s="1"/>
  <c r="A2071" i="19" s="1"/>
  <c r="A2072" i="19" s="1"/>
  <c r="A2073" i="19" s="1"/>
  <c r="A2074" i="19" s="1"/>
  <c r="A2075" i="19" s="1"/>
  <c r="A2076" i="19" s="1"/>
  <c r="A2077" i="19" s="1"/>
  <c r="A2078" i="19" s="1"/>
  <c r="A2079" i="19" s="1"/>
  <c r="A2080" i="19" s="1"/>
  <c r="A2081" i="19" s="1"/>
  <c r="A2082" i="19" s="1"/>
  <c r="A2083" i="19" s="1"/>
  <c r="A2084" i="19" s="1"/>
  <c r="A2085" i="19" s="1"/>
  <c r="A2086" i="19" s="1"/>
  <c r="A2087" i="19" s="1"/>
  <c r="A2088" i="19" s="1"/>
  <c r="A2089" i="19" s="1"/>
  <c r="A2090" i="19" s="1"/>
  <c r="A2091" i="19" s="1"/>
  <c r="A2092" i="19" s="1"/>
  <c r="A2093" i="19" s="1"/>
  <c r="A2094" i="19" s="1"/>
  <c r="A2095" i="19" s="1"/>
  <c r="A2096" i="19" s="1"/>
  <c r="A2097" i="19" s="1"/>
  <c r="A2098" i="19" s="1"/>
  <c r="A2099" i="19" s="1"/>
  <c r="A2100" i="19" s="1"/>
  <c r="A2101" i="19" s="1"/>
  <c r="A2102" i="19" s="1"/>
  <c r="A2103" i="19" s="1"/>
  <c r="A2104" i="19" s="1"/>
  <c r="A2105" i="19" s="1"/>
  <c r="A2106" i="19" s="1"/>
  <c r="A2107" i="19" s="1"/>
  <c r="A2108" i="19" s="1"/>
  <c r="A2109" i="19" s="1"/>
  <c r="A2110" i="19" s="1"/>
  <c r="A2111" i="19" s="1"/>
  <c r="A2112" i="19" s="1"/>
  <c r="A2113" i="19" s="1"/>
  <c r="A2114" i="19" s="1"/>
  <c r="A2115" i="19" s="1"/>
  <c r="A2116" i="19" s="1"/>
  <c r="A2117" i="19" s="1"/>
  <c r="A2118" i="19" s="1"/>
  <c r="A2119" i="19" s="1"/>
  <c r="A2120" i="19" s="1"/>
  <c r="A2121" i="19" s="1"/>
  <c r="A2122" i="19" s="1"/>
  <c r="A2123" i="19" s="1"/>
  <c r="A2124" i="19" s="1"/>
  <c r="A2125" i="19" s="1"/>
  <c r="A2126" i="19" s="1"/>
  <c r="A2127" i="19" s="1"/>
  <c r="A2128" i="19" s="1"/>
  <c r="A2129" i="19" s="1"/>
  <c r="A2130" i="19" s="1"/>
  <c r="A2131" i="19" s="1"/>
  <c r="A2132" i="19" s="1"/>
  <c r="A2133" i="19" s="1"/>
  <c r="A2134" i="19" s="1"/>
  <c r="A2135" i="19" s="1"/>
  <c r="A2136" i="19" s="1"/>
  <c r="A2137" i="19" s="1"/>
  <c r="A2138" i="19" s="1"/>
  <c r="A2139" i="19" s="1"/>
  <c r="A2140" i="19" s="1"/>
  <c r="A2141" i="19" s="1"/>
  <c r="A2142" i="19" s="1"/>
  <c r="A2143" i="19" s="1"/>
  <c r="A2144" i="19" s="1"/>
  <c r="A2145" i="19" s="1"/>
  <c r="A2146" i="19" s="1"/>
  <c r="A2147" i="19" s="1"/>
  <c r="A2148" i="19" s="1"/>
  <c r="A2149" i="19" s="1"/>
  <c r="A2150" i="19" s="1"/>
  <c r="A2151" i="19" s="1"/>
  <c r="A2152" i="19" s="1"/>
  <c r="A2153" i="19" s="1"/>
  <c r="A2154" i="19" s="1"/>
  <c r="A2155" i="19" s="1"/>
  <c r="A2156" i="19" s="1"/>
  <c r="A2157" i="19" s="1"/>
  <c r="A2158" i="19" s="1"/>
  <c r="A2159" i="19" s="1"/>
  <c r="A2160" i="19" s="1"/>
  <c r="A2161" i="19" s="1"/>
  <c r="A2162" i="19" s="1"/>
  <c r="A2163" i="19" s="1"/>
  <c r="A2164" i="19" s="1"/>
  <c r="A2165" i="19" s="1"/>
  <c r="A2166" i="19" s="1"/>
  <c r="A2167" i="19" s="1"/>
  <c r="A2168" i="19" s="1"/>
  <c r="A2169" i="19" s="1"/>
  <c r="A2170" i="19" s="1"/>
  <c r="A2171" i="19" s="1"/>
  <c r="A2172" i="19" s="1"/>
  <c r="A2173" i="19" s="1"/>
  <c r="A2174" i="19" s="1"/>
  <c r="A2175" i="19" s="1"/>
  <c r="A2176" i="19" s="1"/>
  <c r="A2177" i="19" s="1"/>
  <c r="A2178" i="19" s="1"/>
  <c r="A2179" i="19" s="1"/>
  <c r="A2180" i="19" s="1"/>
  <c r="A2181" i="19" s="1"/>
  <c r="A2182" i="19" s="1"/>
  <c r="A2183" i="19" s="1"/>
  <c r="A2184" i="19" s="1"/>
  <c r="A2185" i="19" s="1"/>
  <c r="A2186" i="19" s="1"/>
  <c r="A2187" i="19" s="1"/>
  <c r="A2188" i="19" s="1"/>
  <c r="A2189" i="19" s="1"/>
  <c r="A2190" i="19" s="1"/>
  <c r="A2191" i="19" s="1"/>
  <c r="A2192" i="19" s="1"/>
  <c r="A2193" i="19" s="1"/>
  <c r="A2194" i="19" s="1"/>
  <c r="A2195" i="19" s="1"/>
  <c r="A2196" i="19" s="1"/>
  <c r="A2197" i="19" s="1"/>
  <c r="A2198" i="19" s="1"/>
  <c r="A2199" i="19" s="1"/>
  <c r="A2200" i="19" s="1"/>
  <c r="A2201" i="19" s="1"/>
  <c r="A2202" i="19" s="1"/>
  <c r="A2203" i="19" s="1"/>
  <c r="A2204" i="19" s="1"/>
  <c r="A2205" i="19" s="1"/>
  <c r="A2206" i="19" s="1"/>
  <c r="A2207" i="19" s="1"/>
  <c r="A2208" i="19" s="1"/>
  <c r="A2209" i="19" s="1"/>
  <c r="A2210" i="19" s="1"/>
  <c r="A2211" i="19" s="1"/>
  <c r="A2212" i="19" s="1"/>
  <c r="A2213" i="19" s="1"/>
  <c r="A2214" i="19" s="1"/>
  <c r="A2215" i="19" s="1"/>
  <c r="A2216" i="19" s="1"/>
  <c r="A2217" i="19" s="1"/>
  <c r="A2218" i="19" s="1"/>
  <c r="A2219" i="19" s="1"/>
  <c r="A2220" i="19" s="1"/>
  <c r="A2221" i="19" s="1"/>
  <c r="A2222" i="19" s="1"/>
  <c r="A2223" i="19" s="1"/>
  <c r="A2224" i="19" s="1"/>
  <c r="A2225" i="19" s="1"/>
  <c r="A2226" i="19" s="1"/>
  <c r="A2227" i="19" s="1"/>
  <c r="A2228" i="19" s="1"/>
  <c r="A2229" i="19" s="1"/>
  <c r="A2230" i="19" s="1"/>
  <c r="A2231" i="19" s="1"/>
  <c r="A2232" i="19" s="1"/>
  <c r="A2233" i="19" s="1"/>
  <c r="A2234" i="19" s="1"/>
  <c r="A2235" i="19" s="1"/>
  <c r="A2236" i="19" s="1"/>
  <c r="A2237" i="19" s="1"/>
  <c r="A2238" i="19" s="1"/>
  <c r="A2239" i="19" s="1"/>
  <c r="A2240" i="19" s="1"/>
  <c r="A2241" i="19" s="1"/>
  <c r="A2242" i="19" s="1"/>
  <c r="A2243" i="19" s="1"/>
  <c r="A2244" i="19" s="1"/>
  <c r="A2245" i="19" s="1"/>
  <c r="A2246" i="19" s="1"/>
  <c r="A2247" i="19" s="1"/>
  <c r="A2248" i="19" s="1"/>
  <c r="A2249" i="19" s="1"/>
  <c r="A2250" i="19" s="1"/>
  <c r="A2251" i="19" s="1"/>
  <c r="A2252" i="19" s="1"/>
  <c r="A2253" i="19" s="1"/>
  <c r="A2254" i="19" s="1"/>
  <c r="A2255" i="19" s="1"/>
  <c r="A2256" i="19" s="1"/>
  <c r="A2257" i="19" s="1"/>
  <c r="A2258" i="19" s="1"/>
  <c r="A2259" i="19" s="1"/>
  <c r="A2260" i="19" s="1"/>
  <c r="A2261" i="19" s="1"/>
  <c r="A2262" i="19" s="1"/>
  <c r="A2263" i="19" s="1"/>
  <c r="A2264" i="19" s="1"/>
  <c r="A2265" i="19" s="1"/>
  <c r="A2266" i="19" s="1"/>
  <c r="A2267" i="19" s="1"/>
  <c r="A2268" i="19" s="1"/>
  <c r="A2269" i="19" s="1"/>
  <c r="A2270" i="19" s="1"/>
  <c r="A2271" i="19" s="1"/>
  <c r="A2272" i="19" s="1"/>
  <c r="A2273" i="19" s="1"/>
  <c r="A2274" i="19" s="1"/>
  <c r="A2275" i="19" s="1"/>
  <c r="A2276" i="19" s="1"/>
  <c r="A2277" i="19" s="1"/>
  <c r="A2278" i="19" s="1"/>
  <c r="A2279" i="19" s="1"/>
  <c r="A2280" i="19" s="1"/>
  <c r="A2281" i="19" s="1"/>
  <c r="A2282" i="19" s="1"/>
  <c r="A2283" i="19" s="1"/>
  <c r="A2284" i="19" s="1"/>
  <c r="A2285" i="19" s="1"/>
  <c r="A2286" i="19" s="1"/>
  <c r="A2287" i="19" s="1"/>
  <c r="A2288" i="19" s="1"/>
  <c r="A2289" i="19" s="1"/>
  <c r="A2290" i="19" s="1"/>
  <c r="A2291" i="19" s="1"/>
  <c r="A2292" i="19" s="1"/>
  <c r="A2293" i="19" s="1"/>
  <c r="A2294" i="19" s="1"/>
  <c r="A2295" i="19" s="1"/>
  <c r="A2296" i="19" s="1"/>
  <c r="A2297" i="19" s="1"/>
  <c r="A2298" i="19" s="1"/>
  <c r="A2299" i="19" s="1"/>
  <c r="A2300" i="19" s="1"/>
  <c r="A2301" i="19" s="1"/>
  <c r="A2302" i="19" s="1"/>
  <c r="A2303" i="19" s="1"/>
  <c r="A2304" i="19" s="1"/>
  <c r="A2305" i="19" s="1"/>
  <c r="A2306" i="19" s="1"/>
  <c r="A2307" i="19" s="1"/>
  <c r="A2308" i="19" s="1"/>
  <c r="A2309" i="19" s="1"/>
  <c r="A2310" i="19" s="1"/>
  <c r="A2311" i="19" s="1"/>
  <c r="A2312" i="19" s="1"/>
  <c r="A2313" i="19" s="1"/>
  <c r="A2314" i="19" s="1"/>
  <c r="A2315" i="19" s="1"/>
  <c r="A2316" i="19" s="1"/>
  <c r="A2317" i="19" s="1"/>
  <c r="A2318" i="19" s="1"/>
  <c r="A2319" i="19" s="1"/>
  <c r="A2320" i="19" s="1"/>
  <c r="A2321" i="19" s="1"/>
  <c r="A2322" i="19" s="1"/>
  <c r="A2323" i="19" s="1"/>
  <c r="A2324" i="19" s="1"/>
  <c r="A2325" i="19" s="1"/>
  <c r="A2326" i="19" s="1"/>
  <c r="A2327" i="19" s="1"/>
  <c r="A2328" i="19" s="1"/>
  <c r="A2329" i="19" s="1"/>
  <c r="A2330" i="19" s="1"/>
  <c r="A2331" i="19" s="1"/>
  <c r="A2332" i="19" s="1"/>
  <c r="A2333" i="19" s="1"/>
  <c r="A2334" i="19" s="1"/>
  <c r="A2335" i="19" s="1"/>
  <c r="A2336" i="19" s="1"/>
  <c r="A2337" i="19" s="1"/>
  <c r="A2338" i="19" s="1"/>
  <c r="A2339" i="19" s="1"/>
  <c r="A2340" i="19" s="1"/>
  <c r="A2341" i="19" s="1"/>
  <c r="A2342" i="19" s="1"/>
  <c r="A2343" i="19" s="1"/>
  <c r="A2344" i="19" s="1"/>
  <c r="A2345" i="19" s="1"/>
  <c r="A2346" i="19" s="1"/>
  <c r="A2347" i="19" s="1"/>
  <c r="A2348" i="19" s="1"/>
  <c r="A2349" i="19" s="1"/>
  <c r="A2350" i="19" s="1"/>
  <c r="A2351" i="19" s="1"/>
  <c r="A2352" i="19" s="1"/>
  <c r="A2353" i="19" s="1"/>
  <c r="A2354" i="19" s="1"/>
  <c r="A2355" i="19" s="1"/>
  <c r="A2356" i="19" s="1"/>
  <c r="A2357" i="19" s="1"/>
  <c r="A2358" i="19" s="1"/>
  <c r="A2359" i="19" s="1"/>
  <c r="A2360" i="19" s="1"/>
  <c r="A2361" i="19" s="1"/>
  <c r="A2362" i="19" s="1"/>
  <c r="A2363" i="19" s="1"/>
  <c r="A2364" i="19" s="1"/>
  <c r="A2365" i="19" s="1"/>
  <c r="A2366" i="19" s="1"/>
  <c r="A2367" i="19" s="1"/>
  <c r="A2368" i="19" s="1"/>
  <c r="A2369" i="19" s="1"/>
  <c r="A2370" i="19" s="1"/>
  <c r="A2371" i="19" s="1"/>
  <c r="A2372" i="19" s="1"/>
  <c r="A2373" i="19" s="1"/>
  <c r="A2374" i="19" s="1"/>
  <c r="A2375" i="19" s="1"/>
  <c r="A2376" i="19" s="1"/>
  <c r="A2377" i="19" s="1"/>
  <c r="A2378" i="19" s="1"/>
  <c r="A2379" i="19" s="1"/>
  <c r="A2380" i="19" s="1"/>
  <c r="A2381" i="19" s="1"/>
  <c r="A2382" i="19" s="1"/>
  <c r="A2383" i="19" s="1"/>
  <c r="A2384" i="19" s="1"/>
  <c r="A2385" i="19" s="1"/>
  <c r="A2386" i="19" s="1"/>
  <c r="A2387" i="19" s="1"/>
  <c r="A2388" i="19" s="1"/>
  <c r="A2389" i="19" s="1"/>
  <c r="A2390" i="19" s="1"/>
  <c r="A2391" i="19" s="1"/>
  <c r="A2392" i="19" s="1"/>
  <c r="A2393" i="19" s="1"/>
  <c r="A2394" i="19" s="1"/>
  <c r="A2395" i="19" s="1"/>
  <c r="A2396" i="19" s="1"/>
  <c r="A2397" i="19" s="1"/>
  <c r="A2398" i="19" s="1"/>
  <c r="A2399" i="19" s="1"/>
  <c r="A2400" i="19" s="1"/>
  <c r="A2401" i="19" s="1"/>
  <c r="A2402" i="19" s="1"/>
  <c r="A2403" i="19" s="1"/>
  <c r="A2404" i="19" s="1"/>
  <c r="A2405" i="19" s="1"/>
  <c r="A2406" i="19" s="1"/>
  <c r="A2407" i="19" s="1"/>
  <c r="A2408" i="19" s="1"/>
  <c r="A2409" i="19" s="1"/>
  <c r="A2410" i="19" s="1"/>
  <c r="A2411" i="19" s="1"/>
  <c r="A2412" i="19" s="1"/>
  <c r="A2413" i="19" s="1"/>
  <c r="A2414" i="19" s="1"/>
  <c r="A2415" i="19" s="1"/>
  <c r="A2416" i="19" s="1"/>
  <c r="A2417" i="19" s="1"/>
  <c r="A2418" i="19" s="1"/>
  <c r="A2419" i="19" s="1"/>
  <c r="A2420" i="19" s="1"/>
  <c r="A2421" i="19" s="1"/>
  <c r="A2422" i="19" s="1"/>
  <c r="A2423" i="19" s="1"/>
  <c r="A2424" i="19" s="1"/>
  <c r="A2425" i="19" s="1"/>
  <c r="A2426" i="19" s="1"/>
  <c r="A2427" i="19" s="1"/>
  <c r="A2428" i="19" s="1"/>
  <c r="A2429" i="19" s="1"/>
  <c r="A2430" i="19" s="1"/>
  <c r="A2431" i="19" s="1"/>
  <c r="A2432" i="19" s="1"/>
  <c r="A2433" i="19" s="1"/>
  <c r="A2434" i="19" s="1"/>
  <c r="A2435" i="19" s="1"/>
  <c r="A2436" i="19" s="1"/>
  <c r="A2437" i="19" s="1"/>
  <c r="A2438" i="19" s="1"/>
  <c r="A2439" i="19" s="1"/>
  <c r="A2440" i="19" s="1"/>
  <c r="A2441" i="19" s="1"/>
  <c r="A2442" i="19" s="1"/>
  <c r="A2443" i="19" s="1"/>
  <c r="A2444" i="19" s="1"/>
  <c r="A2445" i="19" s="1"/>
  <c r="A2446" i="19" s="1"/>
  <c r="A2447" i="19" s="1"/>
  <c r="A2448" i="19" s="1"/>
  <c r="A2449" i="19" s="1"/>
  <c r="A2450" i="19" s="1"/>
  <c r="A2451" i="19" s="1"/>
  <c r="A2452" i="19" s="1"/>
  <c r="A2453" i="19" s="1"/>
  <c r="A2454" i="19" s="1"/>
  <c r="A2455" i="19" s="1"/>
  <c r="A2456" i="19" s="1"/>
  <c r="A2457" i="19" s="1"/>
  <c r="A2458" i="19" s="1"/>
  <c r="A2459" i="19" s="1"/>
  <c r="A2460" i="19" s="1"/>
  <c r="A2461" i="19" s="1"/>
  <c r="A2462" i="19" s="1"/>
  <c r="A2463" i="19" s="1"/>
  <c r="A2464" i="19" s="1"/>
  <c r="A2465" i="19" s="1"/>
  <c r="A2466" i="19" s="1"/>
  <c r="A2467" i="19" s="1"/>
  <c r="A2468" i="19" s="1"/>
  <c r="A2469" i="19" s="1"/>
  <c r="A2470" i="19" s="1"/>
  <c r="A2471" i="19" s="1"/>
  <c r="A2472" i="19" s="1"/>
  <c r="A2473" i="19" s="1"/>
  <c r="A2474" i="19" s="1"/>
  <c r="A2475" i="19" s="1"/>
  <c r="A2476" i="19" s="1"/>
  <c r="A2477" i="19" s="1"/>
  <c r="A2478" i="19" s="1"/>
  <c r="A2479" i="19" s="1"/>
  <c r="A2480" i="19" s="1"/>
  <c r="A2481" i="19" s="1"/>
  <c r="A2482" i="19" s="1"/>
  <c r="A2483" i="19" s="1"/>
  <c r="A2484" i="19" s="1"/>
  <c r="A2485" i="19" s="1"/>
  <c r="A2486" i="19" s="1"/>
  <c r="A2487" i="19" s="1"/>
  <c r="A2488" i="19" s="1"/>
  <c r="A2489" i="19" s="1"/>
  <c r="A2490" i="19" s="1"/>
  <c r="A2491" i="19" s="1"/>
  <c r="A2492" i="19" s="1"/>
  <c r="A2493" i="19" s="1"/>
  <c r="A2494" i="19" s="1"/>
  <c r="A2495" i="19" s="1"/>
  <c r="A2496" i="19" s="1"/>
  <c r="A2497" i="19" s="1"/>
  <c r="A2498" i="19" s="1"/>
  <c r="A2499" i="19" s="1"/>
  <c r="A2500" i="19" s="1"/>
  <c r="A2501" i="19" s="1"/>
  <c r="A2502" i="19" s="1"/>
  <c r="A2503" i="19" s="1"/>
  <c r="A2504" i="19" s="1"/>
  <c r="A2505" i="19" s="1"/>
  <c r="A2506" i="19" s="1"/>
  <c r="A2507" i="19" s="1"/>
  <c r="A2508" i="19" s="1"/>
  <c r="A2509" i="19" s="1"/>
  <c r="A2510" i="19" s="1"/>
  <c r="A2511" i="19" s="1"/>
  <c r="A2512" i="19" s="1"/>
  <c r="A2513" i="19" s="1"/>
  <c r="A2514" i="19" s="1"/>
  <c r="A2515" i="19" s="1"/>
  <c r="A2516" i="19" s="1"/>
  <c r="A2517" i="19" s="1"/>
  <c r="A2518" i="19" s="1"/>
  <c r="A2519" i="19" s="1"/>
  <c r="A2520" i="19" s="1"/>
  <c r="A2521" i="19" s="1"/>
  <c r="A2522" i="19" s="1"/>
  <c r="A2523" i="19" s="1"/>
  <c r="A2524" i="19" s="1"/>
  <c r="A2525" i="19" s="1"/>
  <c r="A2526" i="19" s="1"/>
  <c r="A2527" i="19" s="1"/>
  <c r="A2528" i="19" s="1"/>
  <c r="A2529" i="19" s="1"/>
  <c r="A2531" i="19" s="1"/>
  <c r="A2532" i="19" s="1"/>
  <c r="A2533" i="19" s="1"/>
  <c r="A2534" i="19" s="1"/>
  <c r="A2535" i="19" s="1"/>
  <c r="A2536" i="19" s="1"/>
  <c r="A2537" i="19" s="1"/>
  <c r="A2538" i="19" s="1"/>
  <c r="A2539" i="19" s="1"/>
  <c r="A2540" i="19" s="1"/>
  <c r="A2541" i="19" s="1"/>
  <c r="A2542" i="19" s="1"/>
  <c r="A2543" i="19" s="1"/>
  <c r="A2544" i="19" s="1"/>
  <c r="A2545" i="19" s="1"/>
  <c r="A2546" i="19" s="1"/>
  <c r="A2547" i="19" s="1"/>
  <c r="A2548" i="19" s="1"/>
  <c r="A2549" i="19" s="1"/>
  <c r="A2550" i="19" s="1"/>
  <c r="A2551" i="19" s="1"/>
  <c r="A2552" i="19" s="1"/>
  <c r="A2553" i="19" s="1"/>
  <c r="A2554" i="19" s="1"/>
  <c r="A2555" i="19" s="1"/>
  <c r="A2556" i="19" s="1"/>
  <c r="A2557" i="19" s="1"/>
  <c r="A2558" i="19" s="1"/>
  <c r="A2559" i="19" s="1"/>
  <c r="A2560" i="19" s="1"/>
  <c r="A2561" i="19" s="1"/>
  <c r="A2562" i="19" s="1"/>
  <c r="A2563" i="19" s="1"/>
  <c r="A2564" i="19" s="1"/>
  <c r="A2565" i="19" s="1"/>
  <c r="A2566" i="19" s="1"/>
  <c r="A2567" i="19" s="1"/>
  <c r="A2568" i="19" s="1"/>
  <c r="A2569" i="19" s="1"/>
  <c r="A2570" i="19" s="1"/>
  <c r="A2571" i="19" s="1"/>
  <c r="A2572" i="19" s="1"/>
  <c r="A2573" i="19" s="1"/>
  <c r="A2574" i="19" s="1"/>
  <c r="A2575" i="19" s="1"/>
  <c r="A2576" i="19" s="1"/>
  <c r="A2577" i="19" s="1"/>
  <c r="A2578" i="19" s="1"/>
  <c r="A2579" i="19" s="1"/>
  <c r="A2580" i="19" s="1"/>
  <c r="A2581" i="19" s="1"/>
  <c r="A2582" i="19" s="1"/>
  <c r="A2583" i="19" s="1"/>
  <c r="A2584" i="19" s="1"/>
  <c r="A2585" i="19" s="1"/>
  <c r="A2586" i="19" s="1"/>
  <c r="A2587" i="19" s="1"/>
  <c r="A2588" i="19" s="1"/>
  <c r="A2589" i="19" s="1"/>
  <c r="A2590" i="19" s="1"/>
  <c r="A2591" i="19" s="1"/>
  <c r="A2592" i="19" s="1"/>
  <c r="A2593" i="19" s="1"/>
  <c r="A2594" i="19" s="1"/>
  <c r="A2595" i="19" s="1"/>
  <c r="A2596" i="19" s="1"/>
  <c r="A2597" i="19" s="1"/>
  <c r="A2598" i="19" s="1"/>
  <c r="A2599" i="19" s="1"/>
  <c r="A2600" i="19" s="1"/>
  <c r="A2601" i="19" s="1"/>
  <c r="A2602" i="19" s="1"/>
  <c r="A2603" i="19" s="1"/>
  <c r="A2604" i="19" s="1"/>
  <c r="A2605" i="19" s="1"/>
  <c r="A2606" i="19" s="1"/>
  <c r="A2607" i="19" s="1"/>
  <c r="A2608" i="19" s="1"/>
  <c r="A2609" i="19" s="1"/>
  <c r="A2610" i="19" s="1"/>
  <c r="A2611" i="19" s="1"/>
  <c r="A2612" i="19" s="1"/>
  <c r="A2613" i="19" s="1"/>
  <c r="A2614" i="19" s="1"/>
  <c r="A2615" i="19" s="1"/>
  <c r="A2616" i="19" s="1"/>
  <c r="A2617" i="19" s="1"/>
  <c r="A2618" i="19" s="1"/>
  <c r="A2620" i="19" s="1"/>
  <c r="A2621" i="19" s="1"/>
  <c r="A2622" i="19" s="1"/>
  <c r="A2623" i="19" s="1"/>
  <c r="A2624" i="19" s="1"/>
  <c r="A2625" i="19" s="1"/>
  <c r="A2626" i="19" s="1"/>
  <c r="A2627" i="19" s="1"/>
  <c r="A2628" i="19" s="1"/>
  <c r="A2629" i="19" s="1"/>
  <c r="A2630" i="19" s="1"/>
  <c r="A2631" i="19" s="1"/>
  <c r="A2632" i="19" s="1"/>
  <c r="A2633" i="19" s="1"/>
  <c r="A2634" i="19" s="1"/>
  <c r="A2635" i="19" s="1"/>
  <c r="A2636" i="19" s="1"/>
  <c r="A2637" i="19" s="1"/>
  <c r="A2638" i="19" s="1"/>
  <c r="A2639" i="19" s="1"/>
  <c r="A2640" i="19" s="1"/>
  <c r="A2641" i="19" s="1"/>
  <c r="A2642" i="19" s="1"/>
  <c r="A2643" i="19" s="1"/>
  <c r="A2644" i="19" s="1"/>
  <c r="A2645" i="19" s="1"/>
  <c r="A2646" i="19" s="1"/>
  <c r="A2647" i="19" s="1"/>
  <c r="A2648" i="19" s="1"/>
  <c r="A2649" i="19" s="1"/>
  <c r="A2650" i="19" s="1"/>
  <c r="A2651" i="19" s="1"/>
  <c r="A2652" i="19" s="1"/>
  <c r="A2653" i="19" s="1"/>
  <c r="A2654" i="19" s="1"/>
  <c r="A2655" i="19" s="1"/>
  <c r="A2656" i="19" s="1"/>
  <c r="A2657" i="19" s="1"/>
  <c r="A2658" i="19" s="1"/>
  <c r="A2659" i="19" s="1"/>
  <c r="A2660" i="19" s="1"/>
  <c r="A2661" i="19" s="1"/>
  <c r="A2662" i="19" s="1"/>
  <c r="A2663" i="19" s="1"/>
  <c r="A2664" i="19" s="1"/>
  <c r="A2665" i="19" s="1"/>
  <c r="A2666" i="19" s="1"/>
  <c r="A2667" i="19" s="1"/>
  <c r="A2668" i="19" s="1"/>
  <c r="A2669" i="19" s="1"/>
  <c r="A2670" i="19" s="1"/>
  <c r="A2671" i="19" s="1"/>
  <c r="A2672" i="19" s="1"/>
  <c r="A2673" i="19" s="1"/>
  <c r="A2674" i="19" s="1"/>
  <c r="A2675" i="19" s="1"/>
  <c r="A2676" i="19" s="1"/>
  <c r="A2677" i="19" s="1"/>
  <c r="C53" i="114" l="1"/>
  <c r="C42" i="114" l="1"/>
  <c r="G32" i="114" l="1"/>
  <c r="F32" i="114"/>
  <c r="E32" i="114"/>
  <c r="D32" i="114"/>
  <c r="C32" i="114"/>
  <c r="G31" i="114"/>
  <c r="F31" i="114"/>
  <c r="E31" i="114"/>
  <c r="D31" i="114"/>
  <c r="C31" i="114"/>
  <c r="G21" i="114" l="1"/>
  <c r="F21" i="114"/>
  <c r="E21" i="114"/>
  <c r="D21" i="114"/>
  <c r="C21" i="114"/>
  <c r="G20" i="114"/>
  <c r="F20" i="114"/>
  <c r="E20" i="114"/>
  <c r="D20" i="114"/>
  <c r="C20" i="114"/>
  <c r="G41" i="3" l="1"/>
  <c r="F41" i="3"/>
  <c r="G39" i="3"/>
  <c r="M30" i="3" l="1"/>
  <c r="M32" i="3" s="1"/>
  <c r="M33" i="3" s="1"/>
  <c r="H21" i="3"/>
  <c r="D11" i="3"/>
  <c r="E7" i="3"/>
  <c r="E11" i="3" s="1"/>
  <c r="H11" i="3"/>
  <c r="J11" i="3"/>
  <c r="I11" i="3"/>
  <c r="G11" i="3"/>
  <c r="F11" i="3"/>
  <c r="L30" i="3"/>
  <c r="L32" i="3" s="1"/>
  <c r="L33" i="3" s="1"/>
  <c r="H9" i="3"/>
  <c r="D32" i="3"/>
  <c r="D33" i="3" s="1"/>
  <c r="I32" i="3"/>
  <c r="I33" i="3" s="1"/>
  <c r="F39" i="3"/>
  <c r="F40" i="3" s="1"/>
  <c r="F46" i="3"/>
  <c r="E45" i="3"/>
  <c r="F45" i="3" s="1"/>
  <c r="D46" i="3"/>
  <c r="D47" i="3" s="1"/>
  <c r="K30" i="3"/>
  <c r="K32" i="3" s="1"/>
  <c r="G52" i="3"/>
  <c r="G32" i="3"/>
  <c r="G33" i="3" s="1"/>
  <c r="E19" i="3"/>
  <c r="F32" i="3"/>
  <c r="F33" i="3" s="1"/>
  <c r="D19" i="3"/>
  <c r="J32" i="3"/>
  <c r="J33" i="3" s="1"/>
  <c r="H32" i="3"/>
  <c r="H33" i="3" s="1"/>
  <c r="E46" i="3"/>
  <c r="D64" i="3"/>
  <c r="D45" i="3"/>
  <c r="H17" i="3"/>
  <c r="D9" i="3"/>
  <c r="F9" i="3"/>
  <c r="G9" i="3"/>
  <c r="I9" i="3"/>
  <c r="J9" i="3"/>
  <c r="K17" i="3"/>
  <c r="F18" i="3"/>
  <c r="I18" i="3"/>
  <c r="I19" i="3" s="1"/>
  <c r="G19" i="3"/>
  <c r="J19" i="3"/>
  <c r="E32" i="3"/>
  <c r="E33" i="3" s="1"/>
  <c r="D39" i="3"/>
  <c r="D40" i="3" s="1"/>
  <c r="E39" i="3"/>
  <c r="D41" i="3"/>
  <c r="E41" i="3"/>
  <c r="D51" i="3"/>
  <c r="E51" i="3"/>
  <c r="F51" i="3"/>
  <c r="G51" i="3"/>
  <c r="D52" i="3"/>
  <c r="E52" i="3"/>
  <c r="F52" i="3"/>
  <c r="D56" i="3"/>
  <c r="E9" i="3"/>
  <c r="K18" i="3"/>
  <c r="H18" i="3" s="1"/>
  <c r="D58" i="3" l="1"/>
  <c r="K19" i="3" s="1"/>
  <c r="H19" i="3" s="1"/>
  <c r="H23" i="3" s="1"/>
  <c r="G42" i="3"/>
  <c r="F19" i="3"/>
  <c r="G23" i="3"/>
  <c r="E48" i="3"/>
  <c r="D71" i="3"/>
  <c r="D48" i="3"/>
  <c r="F48" i="3"/>
  <c r="F47" i="3"/>
  <c r="E40" i="3"/>
  <c r="J23" i="3"/>
  <c r="D57" i="3"/>
  <c r="F53" i="3"/>
  <c r="D53" i="3"/>
  <c r="E47" i="3"/>
  <c r="E53" i="3"/>
  <c r="G53" i="3"/>
  <c r="D59" i="3"/>
  <c r="K33" i="3"/>
  <c r="F23" i="3" l="1"/>
  <c r="F42" i="3"/>
  <c r="J35" i="3"/>
  <c r="G35" i="3"/>
  <c r="K23" i="3"/>
  <c r="I23" i="3"/>
  <c r="E42" i="3"/>
  <c r="M35" i="3"/>
  <c r="D42" i="3"/>
  <c r="K35" i="3"/>
  <c r="I35" i="3"/>
  <c r="D23" i="3"/>
  <c r="D35" i="3"/>
  <c r="L35" i="3"/>
  <c r="H35" i="3"/>
  <c r="F35" i="3"/>
  <c r="E23" i="3"/>
  <c r="E35" i="3"/>
  <c r="C49" i="1" l="1"/>
  <c r="D49" i="1" l="1"/>
  <c r="D54" i="1" l="1"/>
  <c r="E49" i="1" l="1"/>
  <c r="D53" i="1" l="1"/>
  <c r="D55" i="1" s="1"/>
  <c r="E2267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ADMIN</author>
  </authors>
  <commentList>
    <comment ref="B1569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Retired on 27.03.2025</t>
        </r>
      </text>
    </comment>
    <comment ref="D2126" authorId="1" shapeId="0" xr:uid="{00000000-0006-0000-0000-00005C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Year for all the units is 1900. </t>
        </r>
      </text>
    </comment>
    <comment ref="E2222" authorId="1" shapeId="0" xr:uid="{00000000-0006-0000-0000-00005F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All the units retired on 1st April,2021.</t>
        </r>
      </text>
    </comment>
    <comment ref="B2256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Retired on 29.04.24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ssione" type="5" refreshedVersion="2" background="1" saveData="1">
    <dbPr connection="Provider=Microsoft.Jet.OLEDB.4.0;User ID=Admin;Data Source=D:\cdm\;Mode=Share Deny Write;Extended Properties=&quot;&quot;;Jet OLEDB:System database=&quot;&quot;;Jet OLEDB:Registry Path=&quot;&quot;;Jet OLEDB:Engine Type=18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" command="DATA5YR" commandType="3"/>
  </connection>
</connections>
</file>

<file path=xl/sharedStrings.xml><?xml version="1.0" encoding="utf-8"?>
<sst xmlns="http://schemas.openxmlformats.org/spreadsheetml/2006/main" count="16960" uniqueCount="1443">
  <si>
    <t>PRAGATI CCCP -III</t>
  </si>
  <si>
    <t>PRAGATI POWER</t>
  </si>
  <si>
    <t>MEJIA TPS EXT</t>
  </si>
  <si>
    <t>INDRA GANDHI STPP</t>
  </si>
  <si>
    <t>APCPL</t>
  </si>
  <si>
    <t>JSW RATNAGIRI TPP</t>
  </si>
  <si>
    <t>JSW ENERGY</t>
  </si>
  <si>
    <t>KONASEEMA CCCP ST</t>
  </si>
  <si>
    <t>KUTTIYADI Add ext</t>
  </si>
  <si>
    <t>UDUPI TPP</t>
  </si>
  <si>
    <t>UPCL</t>
  </si>
  <si>
    <t>JALDHAKA I&amp;II</t>
  </si>
  <si>
    <t>JALDHAKA -I</t>
  </si>
  <si>
    <t>JALDHAKA -II</t>
  </si>
  <si>
    <t>TEESTA  I-III</t>
  </si>
  <si>
    <t>TEESTA -I</t>
  </si>
  <si>
    <t>TEESTA -II</t>
  </si>
  <si>
    <t>TEESTA -III</t>
  </si>
  <si>
    <t>LOWER LAGYAP</t>
  </si>
  <si>
    <t>Type 2</t>
  </si>
  <si>
    <t>Gujarat State Electricity Corporation Limited</t>
  </si>
  <si>
    <t>Gas Turbine</t>
  </si>
  <si>
    <t>GVK Power &amp; Infrastructure Limited</t>
  </si>
  <si>
    <t>Giga Watt hour</t>
  </si>
  <si>
    <t>Haryana Power Generation Corporation</t>
  </si>
  <si>
    <t>Indraprastha Gas Turbine</t>
  </si>
  <si>
    <t>Indraprastha Station</t>
  </si>
  <si>
    <t>JSW Energy Limited</t>
  </si>
  <si>
    <t>Jammu &amp; Kashmir Electricity Board</t>
  </si>
  <si>
    <t>Jharkand State Electricity Board</t>
  </si>
  <si>
    <t>SUGEN CCCP</t>
  </si>
  <si>
    <t>Karnataka Power Corporation Limited</t>
  </si>
  <si>
    <t>Kerala State Electricity Board</t>
  </si>
  <si>
    <t>Lignite</t>
  </si>
  <si>
    <t>KATHALGURI GT</t>
  </si>
  <si>
    <t>AGARTALA GT</t>
  </si>
  <si>
    <t>TRIPURA</t>
  </si>
  <si>
    <t>ROKHIA GT</t>
  </si>
  <si>
    <t>NAGALAND</t>
  </si>
  <si>
    <t>BHAKRA</t>
  </si>
  <si>
    <t>BBMB</t>
  </si>
  <si>
    <t>DEHAR</t>
  </si>
  <si>
    <t>PONG</t>
  </si>
  <si>
    <t>GANGUWAL</t>
  </si>
  <si>
    <t>KOTLA</t>
  </si>
  <si>
    <t>SANJAY BHABA</t>
  </si>
  <si>
    <t>HIMACHAL</t>
  </si>
  <si>
    <t>DG</t>
  </si>
  <si>
    <t>GCV</t>
  </si>
  <si>
    <t>GMR Energ</t>
  </si>
  <si>
    <t>GPEC</t>
  </si>
  <si>
    <t>GT</t>
  </si>
  <si>
    <t>GVK Ind.</t>
  </si>
  <si>
    <t>GWh</t>
  </si>
  <si>
    <t>IP GT</t>
  </si>
  <si>
    <t>IP Station</t>
  </si>
  <si>
    <t>MAHAGENCO</t>
  </si>
  <si>
    <t>MAPS</t>
  </si>
  <si>
    <t>MU</t>
  </si>
  <si>
    <t>MW</t>
  </si>
  <si>
    <t>NAPS</t>
  </si>
  <si>
    <t>KODERMA</t>
  </si>
  <si>
    <t>MYNTDU</t>
  </si>
  <si>
    <t>MEECL</t>
  </si>
  <si>
    <t>KARCHAM WANGTOO</t>
  </si>
  <si>
    <t>JKHCL</t>
  </si>
  <si>
    <t>DURGAPUR STEEL TPS</t>
  </si>
  <si>
    <t xml:space="preserve">ROSA TPP </t>
  </si>
  <si>
    <t>green font</t>
  </si>
  <si>
    <t>BASIN BRIDGE GT</t>
  </si>
  <si>
    <t>NARIMAN GT</t>
  </si>
  <si>
    <t>VALUTHUR GT</t>
  </si>
  <si>
    <t>KUTTALAM GT</t>
  </si>
  <si>
    <t>Orissa Hydro Power Corporation</t>
  </si>
  <si>
    <t>MID</t>
  </si>
  <si>
    <t>NCTPP</t>
  </si>
  <si>
    <t>NM3</t>
  </si>
  <si>
    <t>NUCL</t>
  </si>
  <si>
    <t>RAPS</t>
  </si>
  <si>
    <t>SPECT. IND</t>
  </si>
  <si>
    <t>STPS</t>
  </si>
  <si>
    <t>Tata PCL</t>
  </si>
  <si>
    <t>THDC</t>
  </si>
  <si>
    <t>TPS</t>
  </si>
  <si>
    <t>WHP</t>
  </si>
  <si>
    <t>Assam Power Generation Corporation Limited</t>
  </si>
  <si>
    <t>Assam State Electricity Board</t>
  </si>
  <si>
    <t>KOPILI</t>
  </si>
  <si>
    <t>DOYANG</t>
  </si>
  <si>
    <t>TAGO</t>
  </si>
  <si>
    <t>ARUNACHAL</t>
  </si>
  <si>
    <t>GUMTI</t>
  </si>
  <si>
    <t>RANGANADI</t>
  </si>
  <si>
    <t>LIKIM RO</t>
  </si>
  <si>
    <t>HYDRO</t>
  </si>
  <si>
    <t>KORBA-EAST</t>
  </si>
  <si>
    <t>URAN GT</t>
  </si>
  <si>
    <t>URAN WHP</t>
  </si>
  <si>
    <t>Eastern India Power Limted</t>
  </si>
  <si>
    <t>Tripura State Electricity Coporation Ltd</t>
  </si>
  <si>
    <t>Gujarat State Energy Generation Limited</t>
  </si>
  <si>
    <t>PENNA</t>
  </si>
  <si>
    <t>Penna Electricity Limited</t>
  </si>
  <si>
    <t>Lanco Kodapalli Power Pvt Limited</t>
  </si>
  <si>
    <t>Uttarakand Jal Vidyut Nigam Limited</t>
  </si>
  <si>
    <t>K_GUDEM NEW</t>
  </si>
  <si>
    <t>VIJAYWADA</t>
  </si>
  <si>
    <t>R_GUNDEM - B</t>
  </si>
  <si>
    <t>NELLORE</t>
  </si>
  <si>
    <t>RAYAL SEEMA</t>
  </si>
  <si>
    <t>VIJESWARAN GT</t>
  </si>
  <si>
    <t>R_GUNDEM STPS</t>
  </si>
  <si>
    <t>SIMHADRI</t>
  </si>
  <si>
    <t>JEGURUPADU GT</t>
  </si>
  <si>
    <t>GVK IND</t>
  </si>
  <si>
    <t>GODAVARI GT</t>
  </si>
  <si>
    <t>SPECT IND</t>
  </si>
  <si>
    <t>KONDAPALLI GT</t>
  </si>
  <si>
    <t>LVS POWER DG</t>
  </si>
  <si>
    <t>LVS POWER</t>
  </si>
  <si>
    <t>DISL</t>
  </si>
  <si>
    <t>PEDDAPURAM CCGT</t>
  </si>
  <si>
    <t>RAICHUR</t>
  </si>
  <si>
    <t>KARNATAKA</t>
  </si>
  <si>
    <t>KPCL</t>
  </si>
  <si>
    <t>YELHANKA (DG)</t>
  </si>
  <si>
    <t>VVNL</t>
  </si>
  <si>
    <t>KAIGA</t>
  </si>
  <si>
    <t>TORANGALLU IMP</t>
  </si>
  <si>
    <t>BELLARY DG</t>
  </si>
  <si>
    <t>BELLARY</t>
  </si>
  <si>
    <t>TANIR BAVI</t>
  </si>
  <si>
    <t>GMR ENERG</t>
  </si>
  <si>
    <t>BELGAUM DG</t>
  </si>
  <si>
    <t>BRAMHAPURAM DG</t>
  </si>
  <si>
    <t>KERALA</t>
  </si>
  <si>
    <t>KSEB</t>
  </si>
  <si>
    <t>KOJIKODE DG</t>
  </si>
  <si>
    <t>KASARGODE DG</t>
  </si>
  <si>
    <t>RPG</t>
  </si>
  <si>
    <t>KAYAM KULAM GT</t>
  </si>
  <si>
    <t>ENNORE</t>
  </si>
  <si>
    <t>TAMIL NADU</t>
  </si>
  <si>
    <t>TNEB</t>
  </si>
  <si>
    <t>TUTICORIN</t>
  </si>
  <si>
    <t>METTUR</t>
  </si>
  <si>
    <t>NORTH CHENNAI</t>
  </si>
  <si>
    <t>From                To</t>
  </si>
  <si>
    <t>kcal /kWh (gross)</t>
  </si>
  <si>
    <t>kcal /kg (or m3)</t>
  </si>
  <si>
    <t>t /1,000 lt</t>
  </si>
  <si>
    <t>DLF</t>
  </si>
  <si>
    <t>Uttarakand Power Corporation Limited</t>
  </si>
  <si>
    <t>Thermal Power Station</t>
  </si>
  <si>
    <t>Uttar Pradesh Rajya Vidyut Utpadan Nigam</t>
  </si>
  <si>
    <t>Visvesarya Vidyut Nigam Ltd</t>
  </si>
  <si>
    <t>West Bengal Power Development Corporation Ltd</t>
  </si>
  <si>
    <t>West Bengal State Electricity Board</t>
  </si>
  <si>
    <t>Waste Heat Recovery Plant</t>
  </si>
  <si>
    <t>Western Region</t>
  </si>
  <si>
    <t>Abbreviations</t>
  </si>
  <si>
    <t>Coal</t>
  </si>
  <si>
    <t>Oil</t>
  </si>
  <si>
    <t>Gas</t>
  </si>
  <si>
    <t>GMR Energy</t>
  </si>
  <si>
    <t>PRIYADARSHNI JURALA</t>
  </si>
  <si>
    <t>Start of FY 09-10</t>
  </si>
  <si>
    <t>End of FY 09-10</t>
  </si>
  <si>
    <t>Start of FY 10-11</t>
  </si>
  <si>
    <t>End of FY 10-11</t>
  </si>
  <si>
    <t>TROMBAY_Coal</t>
  </si>
  <si>
    <t>TROMBAY_Oil</t>
  </si>
  <si>
    <t>UKAI_Hydro</t>
  </si>
  <si>
    <t>UKAI_Coal</t>
  </si>
  <si>
    <t>CHANDRAPUR_Oil</t>
  </si>
  <si>
    <t>CHANDRAPUR_Coal</t>
  </si>
  <si>
    <t>STCMS</t>
  </si>
  <si>
    <t>STCMS Electric Company Ltd</t>
  </si>
  <si>
    <t>600 MW</t>
  </si>
  <si>
    <t>660 MW</t>
  </si>
  <si>
    <t>Type1</t>
  </si>
  <si>
    <t>Increment to Gas Heat Rate</t>
  </si>
  <si>
    <t>All sizes</t>
  </si>
  <si>
    <t>gCO2 /MJ</t>
  </si>
  <si>
    <r>
      <t xml:space="preserve">Assumptions at Station Level </t>
    </r>
    <r>
      <rPr>
        <sz val="8"/>
        <rFont val="Arial"/>
        <family val="2"/>
      </rPr>
      <t>(only where data was not provided by station)</t>
    </r>
  </si>
  <si>
    <t>B. BRIDGE D.G</t>
  </si>
  <si>
    <t>KOVILKALAPPAL</t>
  </si>
  <si>
    <t>VATWA TORR WHP</t>
  </si>
  <si>
    <t>67.5 MW</t>
  </si>
  <si>
    <t>120 MW</t>
  </si>
  <si>
    <t>200-250 MW</t>
  </si>
  <si>
    <t>300 MW</t>
  </si>
  <si>
    <t>500 MW</t>
  </si>
  <si>
    <t>75 MW</t>
  </si>
  <si>
    <t>125 MW</t>
  </si>
  <si>
    <t>210/250 MW</t>
  </si>
  <si>
    <t>U.ROGNICHU</t>
  </si>
  <si>
    <t>MOYAGCHU</t>
  </si>
  <si>
    <t>RANGIT-III</t>
  </si>
  <si>
    <t>NURANANG</t>
  </si>
  <si>
    <t>UMIAM I,II &amp;IV</t>
  </si>
  <si>
    <t>UMIAM-I</t>
  </si>
  <si>
    <t>UMIAM-II</t>
  </si>
  <si>
    <t>Start of FY 08-09</t>
  </si>
  <si>
    <t>End of FY 08-09</t>
  </si>
  <si>
    <t>UMIAM IV</t>
  </si>
  <si>
    <t>KOPILI  ST.-II</t>
  </si>
  <si>
    <t>Gross Generation Total (GWh)</t>
  </si>
  <si>
    <t>20% of Net Generation (GWh)</t>
  </si>
  <si>
    <t>Net imports</t>
  </si>
  <si>
    <t>India</t>
  </si>
  <si>
    <t>BM</t>
  </si>
  <si>
    <t>UKAI LBC</t>
  </si>
  <si>
    <t>BARAMURA</t>
  </si>
  <si>
    <t>S_NO</t>
  </si>
  <si>
    <t>MJ /kWh</t>
  </si>
  <si>
    <t xml:space="preserve">GCV  </t>
  </si>
  <si>
    <t>Specific CO2 emissions</t>
  </si>
  <si>
    <t>Unit</t>
  </si>
  <si>
    <t>Conversion Factors</t>
  </si>
  <si>
    <t>Density</t>
  </si>
  <si>
    <t>kJ /kcal</t>
  </si>
  <si>
    <t>Corex</t>
  </si>
  <si>
    <t>OIL/COREX</t>
  </si>
  <si>
    <t>Auxiliary Power Consumption</t>
  </si>
  <si>
    <t>Gross Heat Rate</t>
  </si>
  <si>
    <t>Net Heat Rate</t>
  </si>
  <si>
    <t>Fuel Emission Factor</t>
  </si>
  <si>
    <t>Specific CO2 Emissions</t>
  </si>
  <si>
    <t>Oxidation Factor</t>
  </si>
  <si>
    <t>-</t>
  </si>
  <si>
    <t>0-49.9 MW</t>
  </si>
  <si>
    <t>50-99.9 MW</t>
  </si>
  <si>
    <t>&gt;100 MW</t>
  </si>
  <si>
    <t>0.1-1 MW</t>
  </si>
  <si>
    <t>1-3 MW</t>
  </si>
  <si>
    <t>3-10 MW</t>
  </si>
  <si>
    <t>&gt;10 MW</t>
  </si>
  <si>
    <t>Units</t>
  </si>
  <si>
    <t>Units for GCV</t>
  </si>
  <si>
    <t>1'000 t</t>
  </si>
  <si>
    <t>1'000'000 Nm3</t>
  </si>
  <si>
    <t>1,000 lt</t>
  </si>
  <si>
    <t>Diesel Engines</t>
  </si>
  <si>
    <t>Diesel-OC</t>
  </si>
  <si>
    <t>Diesel-Eng</t>
  </si>
  <si>
    <t>PENNA AHOBELAM</t>
  </si>
  <si>
    <t>SINGUR</t>
  </si>
  <si>
    <t>BHADRA</t>
  </si>
  <si>
    <t>GHAT PRABHA</t>
  </si>
  <si>
    <t>MANI DPH</t>
  </si>
  <si>
    <t>METTUR TPS EXT</t>
  </si>
  <si>
    <t>THAMMINAPATNAM TPP</t>
  </si>
  <si>
    <t xml:space="preserve">MEENAKSHI </t>
  </si>
  <si>
    <t>Gupta Energy Pvt limited</t>
  </si>
  <si>
    <t>proxies</t>
  </si>
  <si>
    <t>calculated values based on proxies</t>
  </si>
  <si>
    <t>PARSEN_S VALLE</t>
  </si>
  <si>
    <t>MANIYAR</t>
  </si>
  <si>
    <t>NARAYANPUR</t>
  </si>
  <si>
    <t>MYSORE PC</t>
  </si>
  <si>
    <t>MADHAVAMANTRI</t>
  </si>
  <si>
    <t>URUMI</t>
  </si>
  <si>
    <t>KOSI</t>
  </si>
  <si>
    <t>SONE WEST CANAL</t>
  </si>
  <si>
    <t>SONE EAST CANAL</t>
  </si>
  <si>
    <t>E.G. CANAL</t>
  </si>
  <si>
    <t>PANCHET</t>
  </si>
  <si>
    <t>MAITHON</t>
  </si>
  <si>
    <t>TILLAYA</t>
  </si>
  <si>
    <t>BALIMELA</t>
  </si>
  <si>
    <t>OHPC</t>
  </si>
  <si>
    <t>RENGALI</t>
  </si>
  <si>
    <t>UPPER KOLAB</t>
  </si>
  <si>
    <t>RAMMAM</t>
  </si>
  <si>
    <t>LOKTAK</t>
  </si>
  <si>
    <t>KYREDEMKULAI</t>
  </si>
  <si>
    <t>MEGHALAYA</t>
  </si>
  <si>
    <t>MEGEB</t>
  </si>
  <si>
    <t>UMTRU</t>
  </si>
  <si>
    <t>RATNAGIRI GAS</t>
  </si>
  <si>
    <t xml:space="preserve">RATNAGIRI GAS </t>
  </si>
  <si>
    <t>RATNAGIRI</t>
  </si>
  <si>
    <t>Gas-CC</t>
  </si>
  <si>
    <t>Gas-OC</t>
  </si>
  <si>
    <t xml:space="preserve">HAZIRA CCCP </t>
  </si>
  <si>
    <t>MPDC</t>
  </si>
  <si>
    <t>ASSAM</t>
  </si>
  <si>
    <t>ASEB</t>
  </si>
  <si>
    <t>NAMRUP GT</t>
  </si>
  <si>
    <t>BONGAIGAON</t>
  </si>
  <si>
    <t>LAKWA GT</t>
  </si>
  <si>
    <t>KOTA</t>
  </si>
  <si>
    <t>RAJASTHAN</t>
  </si>
  <si>
    <t>RRVUNL</t>
  </si>
  <si>
    <t>R.A.P.S.</t>
  </si>
  <si>
    <t>SURATGARH</t>
  </si>
  <si>
    <t>RAMGARH GT</t>
  </si>
  <si>
    <t>ANTA GT</t>
  </si>
  <si>
    <t>OBRA</t>
  </si>
  <si>
    <t>UTTAR PRADESH</t>
  </si>
  <si>
    <t>UPRVUNL</t>
  </si>
  <si>
    <t>PANKI</t>
  </si>
  <si>
    <t>H_GANJ B</t>
  </si>
  <si>
    <t>PARICHA</t>
  </si>
  <si>
    <t>ANPARA</t>
  </si>
  <si>
    <t>SINGRAULI STPS</t>
  </si>
  <si>
    <t>RIHAND</t>
  </si>
  <si>
    <t>UNCHAHAR</t>
  </si>
  <si>
    <t>DADRI (NCTPP)</t>
  </si>
  <si>
    <t>TANDA</t>
  </si>
  <si>
    <t>AURAIYA GT</t>
  </si>
  <si>
    <t>DADRI GT</t>
  </si>
  <si>
    <t>DHUVARAN</t>
  </si>
  <si>
    <t>WR</t>
  </si>
  <si>
    <t>GUJARAT</t>
  </si>
  <si>
    <t>GANDHI NAGAR</t>
  </si>
  <si>
    <t>UTRAN GT</t>
  </si>
  <si>
    <t>GSECL</t>
  </si>
  <si>
    <t>HAZIRA CCCP</t>
  </si>
  <si>
    <t>DHUVARAN CCPP</t>
  </si>
  <si>
    <t>WANAKBORI</t>
  </si>
  <si>
    <t>SIKKA REP.</t>
  </si>
  <si>
    <t>KUTCH LIG.</t>
  </si>
  <si>
    <t>LIGN</t>
  </si>
  <si>
    <t>TORR POWER AEC</t>
  </si>
  <si>
    <t>PVT</t>
  </si>
  <si>
    <t>ESSAR GT IMP.</t>
  </si>
  <si>
    <t>ESSAR</t>
  </si>
  <si>
    <t>TORR POWER SAB.</t>
  </si>
  <si>
    <t>ADANI POWER LTD</t>
  </si>
  <si>
    <t>JALLIPPA KAPURDI TPP</t>
  </si>
  <si>
    <t>RAJ WEST POWER LTD (jsw)</t>
  </si>
  <si>
    <t>Bhakra Beas Management Board</t>
  </si>
  <si>
    <t>Combined Cycle Gas Turbine</t>
  </si>
  <si>
    <t>Combined Cycle Power Plant</t>
  </si>
  <si>
    <t>Calcutta Electric Supply Company</t>
  </si>
  <si>
    <t>Chattisgarh State Electricity Board</t>
  </si>
  <si>
    <t xml:space="preserve">Diesel Generator </t>
  </si>
  <si>
    <t>Durgapur projects Limited</t>
  </si>
  <si>
    <t>Damodar Valley Corporation</t>
  </si>
  <si>
    <t>SECTOR</t>
  </si>
  <si>
    <t>SYSTEM</t>
  </si>
  <si>
    <t>TYPE</t>
  </si>
  <si>
    <t>FUEL 1</t>
  </si>
  <si>
    <t>FUEL 2</t>
  </si>
  <si>
    <t>HPSEB</t>
  </si>
  <si>
    <t>BASSI</t>
  </si>
  <si>
    <t>GIRI BATA</t>
  </si>
  <si>
    <t>GHANVI</t>
  </si>
  <si>
    <t>ANDHRA</t>
  </si>
  <si>
    <t>BANER</t>
  </si>
  <si>
    <t>GAJ</t>
  </si>
  <si>
    <t>BINWA</t>
  </si>
  <si>
    <t>THIROT</t>
  </si>
  <si>
    <t>MALANA</t>
  </si>
  <si>
    <t>BASPA</t>
  </si>
  <si>
    <t>BAIRA SIUL</t>
  </si>
  <si>
    <t>NHPC</t>
  </si>
  <si>
    <t>CHAMERA II</t>
  </si>
  <si>
    <t>NATHPA JHAKRI</t>
  </si>
  <si>
    <t>SJVNL</t>
  </si>
  <si>
    <t>LOWER JHELUM</t>
  </si>
  <si>
    <t>GANDHARBAL</t>
  </si>
  <si>
    <t>MOHARA</t>
  </si>
  <si>
    <t>KARGIL</t>
  </si>
  <si>
    <t>URI</t>
  </si>
  <si>
    <t>SHANAN</t>
  </si>
  <si>
    <t>NUCLEAR</t>
  </si>
  <si>
    <t>APGENCO</t>
  </si>
  <si>
    <t>NEEPCO</t>
  </si>
  <si>
    <t>TORR POWER</t>
  </si>
  <si>
    <t>HPGCL</t>
  </si>
  <si>
    <t>N.A.P.S</t>
  </si>
  <si>
    <t>APGCL</t>
  </si>
  <si>
    <t>CCGT</t>
  </si>
  <si>
    <t>CCPP</t>
  </si>
  <si>
    <t>RANJIT SAGAR</t>
  </si>
  <si>
    <t>R.P.SAGAR</t>
  </si>
  <si>
    <t>J.SAGAR</t>
  </si>
  <si>
    <t>UPHPC</t>
  </si>
  <si>
    <t>Combined Grid (=NR+NER+WR+ER)</t>
  </si>
  <si>
    <t>MATATILLA</t>
  </si>
  <si>
    <t>KHARA</t>
  </si>
  <si>
    <t>TANAKPUR</t>
  </si>
  <si>
    <t>CHIBRO (YAMUNA)</t>
  </si>
  <si>
    <t>KHODRI</t>
  </si>
  <si>
    <t>DHAKRANI</t>
  </si>
  <si>
    <t>DHALIPUR</t>
  </si>
  <si>
    <t>KULHAL</t>
  </si>
  <si>
    <t>MANERI BHALI</t>
  </si>
  <si>
    <t>CHILLA</t>
  </si>
  <si>
    <t>PATHRI</t>
  </si>
  <si>
    <t>MOHAMAD PUR</t>
  </si>
  <si>
    <t>RAMGANGA</t>
  </si>
  <si>
    <t>KHATIMA</t>
  </si>
  <si>
    <t>KADANA</t>
  </si>
  <si>
    <t>NIRGAJANI</t>
  </si>
  <si>
    <t>BANSAGAR (II)</t>
  </si>
  <si>
    <t>KOYNA COMPLEX</t>
  </si>
  <si>
    <t>KOYNA-I</t>
  </si>
  <si>
    <t>KOYNA-II</t>
  </si>
  <si>
    <t>KOYNA-III</t>
  </si>
  <si>
    <t>KOYNA DPH</t>
  </si>
  <si>
    <t>KOYNA-IV</t>
  </si>
  <si>
    <t>KHADAVASLA I&amp;II</t>
  </si>
  <si>
    <t>KHADAVASLA- I</t>
  </si>
  <si>
    <t>KHADAVASLA -II</t>
  </si>
  <si>
    <t>VIR</t>
  </si>
  <si>
    <t>UPPER SILERU I&amp;II</t>
  </si>
  <si>
    <t>UPPER SILERU-I</t>
  </si>
  <si>
    <t>UPPER SILERU-II</t>
  </si>
  <si>
    <t>SRISAILAM LBPH</t>
  </si>
  <si>
    <t>BHADRA (L)</t>
  </si>
  <si>
    <t>Sutluj Jal Vidyut Nigam Ltd</t>
  </si>
  <si>
    <t>Spectrum Power Generation Limited</t>
  </si>
  <si>
    <t>Southern Region</t>
  </si>
  <si>
    <t>Naphta</t>
  </si>
  <si>
    <t>gCO2 /ml</t>
  </si>
  <si>
    <t>Delta GCV NCV</t>
  </si>
  <si>
    <t>BASE PARAMETERS AND ASSUMPTIONS</t>
  </si>
  <si>
    <t>Gas Combined Cycle Plant</t>
  </si>
  <si>
    <t>RIHAND_Hydro</t>
  </si>
  <si>
    <t>Super Thermal Power Station</t>
  </si>
  <si>
    <t>LOWER METTUR  PH-2</t>
  </si>
  <si>
    <t>LIGANAMAKKI</t>
  </si>
  <si>
    <t>VARAHI</t>
  </si>
  <si>
    <t>IDUKKI</t>
  </si>
  <si>
    <t>SABARIGIRI</t>
  </si>
  <si>
    <t>IDAMALAYAR</t>
  </si>
  <si>
    <t>CHANDRAPURA</t>
  </si>
  <si>
    <t>DVC</t>
  </si>
  <si>
    <t>DURGAPUR</t>
  </si>
  <si>
    <t>BOKARO A</t>
  </si>
  <si>
    <t>BOKARO B</t>
  </si>
  <si>
    <t>MAITHON GT</t>
  </si>
  <si>
    <t>MEJIA</t>
  </si>
  <si>
    <t>TALCHER</t>
  </si>
  <si>
    <t>ORISSA</t>
  </si>
  <si>
    <t>I.B.VALLEY</t>
  </si>
  <si>
    <t>OPGC</t>
  </si>
  <si>
    <t>TALCHER STPS</t>
  </si>
  <si>
    <t>BANDEL</t>
  </si>
  <si>
    <t>WEST BENGAL</t>
  </si>
  <si>
    <t>WBPDC</t>
  </si>
  <si>
    <t>SANTALDIH</t>
  </si>
  <si>
    <t>KOLAGHAT</t>
  </si>
  <si>
    <t>BAKRESWAR</t>
  </si>
  <si>
    <t>D.P.L.</t>
  </si>
  <si>
    <t>DPL</t>
  </si>
  <si>
    <t>MULAJORE</t>
  </si>
  <si>
    <t>CESC</t>
  </si>
  <si>
    <t>NEWCOSSIPORE</t>
  </si>
  <si>
    <t>BHILAI TPP</t>
  </si>
  <si>
    <t>NTPC/SAIL</t>
  </si>
  <si>
    <t>BAGLIHAR HEP</t>
  </si>
  <si>
    <t>JKPDC</t>
  </si>
  <si>
    <t>GHATGHAR PSS</t>
  </si>
  <si>
    <t>WY.CANAL-D</t>
  </si>
  <si>
    <t>UPPER SINDH I&amp; II</t>
  </si>
  <si>
    <t>UPPER SINDH-I</t>
  </si>
  <si>
    <t>UPPER SINDH-II</t>
  </si>
  <si>
    <t>CHENANI-I</t>
  </si>
  <si>
    <t>CHENANI-III</t>
  </si>
  <si>
    <t>STAKNA</t>
  </si>
  <si>
    <t>SEWA-III</t>
  </si>
  <si>
    <t>CHEMBUKADAVU-II</t>
  </si>
  <si>
    <t>ANOOPGARH ST I&amp;II</t>
  </si>
  <si>
    <t>ANOOPGARH-I</t>
  </si>
  <si>
    <t>ANOOPGARH II</t>
  </si>
  <si>
    <t>RMC MANGROL</t>
  </si>
  <si>
    <t>SURAT GARH</t>
  </si>
  <si>
    <t>NIRGAJANI(Ganga Canal)</t>
  </si>
  <si>
    <t>MUKERIAN-I</t>
  </si>
  <si>
    <t>MUKERIAN-II</t>
  </si>
  <si>
    <t>MUKERIAN-III</t>
  </si>
  <si>
    <t>MUKERIAN-IV</t>
  </si>
  <si>
    <t>ANANDPUR SAHIB ST-I&amp;II</t>
  </si>
  <si>
    <t>ANANDPUR SAHIB ST-I</t>
  </si>
  <si>
    <t>ANANDPUR SAHIB ST-II</t>
  </si>
  <si>
    <t>MAHI BAJAJ I&amp;II</t>
  </si>
  <si>
    <t>Start of FY 07-08</t>
  </si>
  <si>
    <t>End of FY 07-08</t>
  </si>
  <si>
    <t>SHOLAYAR -I</t>
  </si>
  <si>
    <t>SHOLAYAR-II</t>
  </si>
  <si>
    <t>LOWER METTUR  PH-1</t>
  </si>
  <si>
    <t>DHOLPUR</t>
  </si>
  <si>
    <t>NARIMANGLAM</t>
  </si>
  <si>
    <t>KADAMPARI</t>
  </si>
  <si>
    <t>LOWER PERIYAR</t>
  </si>
  <si>
    <t>KAKKAD</t>
  </si>
  <si>
    <t>T.B. DAM</t>
  </si>
  <si>
    <t>N_SAGAR LBC</t>
  </si>
  <si>
    <t>POCHAMPAD</t>
  </si>
  <si>
    <t>NIZAM SAGAR</t>
  </si>
  <si>
    <r>
      <t xml:space="preserve">(1) Operating margin is based on the data for the same year. This corresponds to the </t>
    </r>
    <r>
      <rPr>
        <i/>
        <sz val="8"/>
        <rFont val="Arial"/>
        <family val="2"/>
      </rPr>
      <t xml:space="preserve">ex post option </t>
    </r>
  </si>
  <si>
    <t>(2) Adjustments for imports from other Indian grids are based on operating margin of exporting grid.</t>
  </si>
  <si>
    <t>Normal meter cube</t>
  </si>
  <si>
    <t>Nuclear Power Corporation</t>
  </si>
  <si>
    <t>ml /kWh (gross)</t>
  </si>
  <si>
    <t>kcal /kWh (net)</t>
  </si>
  <si>
    <t>JAMMU &amp; KASHMIR</t>
  </si>
  <si>
    <t>BASELINE METHODOLOGY</t>
  </si>
  <si>
    <t>JOJBERA</t>
  </si>
  <si>
    <t>KORBA-V</t>
  </si>
  <si>
    <t>SHARAVATHY TAIL RACE</t>
  </si>
  <si>
    <t>ALMATTI DAM</t>
  </si>
  <si>
    <t>SHIVAPURA</t>
  </si>
  <si>
    <t>VEMAGIRI</t>
  </si>
  <si>
    <t xml:space="preserve">KARUPPUR GT </t>
  </si>
  <si>
    <t xml:space="preserve">DHAULI GANGA </t>
  </si>
  <si>
    <t>G.I.P.C.L. GT</t>
  </si>
  <si>
    <t>GIPCL</t>
  </si>
  <si>
    <t>NAPT</t>
  </si>
  <si>
    <t>SURAT LIG.</t>
  </si>
  <si>
    <t>KAWAS GT</t>
  </si>
  <si>
    <t>GANDHAR GT</t>
  </si>
  <si>
    <t>KAKRAPARA</t>
  </si>
  <si>
    <t>NPC</t>
  </si>
  <si>
    <t>SATPURA</t>
  </si>
  <si>
    <t>MADHYA PRADESH</t>
  </si>
  <si>
    <t>MPGPCL</t>
  </si>
  <si>
    <t>KORBA-II</t>
  </si>
  <si>
    <t>CHATTISGARH</t>
  </si>
  <si>
    <t>CSEB</t>
  </si>
  <si>
    <t>KORBA-III</t>
  </si>
  <si>
    <t>KORBA-WEST</t>
  </si>
  <si>
    <t>AMAR KANTAK</t>
  </si>
  <si>
    <t>AMAR KANTAK EXT</t>
  </si>
  <si>
    <t>SANJAY GANDHI</t>
  </si>
  <si>
    <t>KORBA STPS</t>
  </si>
  <si>
    <t>VINDH_CHAL STPS</t>
  </si>
  <si>
    <t>MAHARASHTRA</t>
  </si>
  <si>
    <t>KORADI</t>
  </si>
  <si>
    <t>K_KHEDA II</t>
  </si>
  <si>
    <t>PARAS</t>
  </si>
  <si>
    <t>BHUSAWAL</t>
  </si>
  <si>
    <t>PARLI</t>
  </si>
  <si>
    <t>INDIRA SAGAR</t>
  </si>
  <si>
    <t>NHDC</t>
  </si>
  <si>
    <t>TAWA</t>
  </si>
  <si>
    <t>HEGL</t>
  </si>
  <si>
    <t>S.SAROVAR RBPH</t>
  </si>
  <si>
    <t>MACHKUND</t>
  </si>
  <si>
    <t>LOWER SILERU</t>
  </si>
  <si>
    <t>N_SAGAR RBC</t>
  </si>
  <si>
    <t>DONKARAYI</t>
  </si>
  <si>
    <t>SRISAILAM</t>
  </si>
  <si>
    <t>SHARAVATHY</t>
  </si>
  <si>
    <t>KALINADI</t>
  </si>
  <si>
    <t>KALINADI SUPA</t>
  </si>
  <si>
    <t>Build Margin</t>
  </si>
  <si>
    <t>Net Efficiency</t>
  </si>
  <si>
    <t>UNITS + ABBREVIATIONS</t>
  </si>
  <si>
    <t>(Net, in GWh)</t>
  </si>
  <si>
    <t>ELECTRICITY TRANSFERS</t>
  </si>
  <si>
    <t>AKRIMOTA LIG</t>
  </si>
  <si>
    <t>GMDCL</t>
  </si>
  <si>
    <t>DHAULI GANGA</t>
  </si>
  <si>
    <t>SHARAVATHY TAIL RACE (Gerusupa)</t>
  </si>
  <si>
    <t>VALANTHARVI GT</t>
  </si>
  <si>
    <t>ABAN</t>
  </si>
  <si>
    <t>VEMAGIRI CCCP</t>
  </si>
  <si>
    <t>Million Units OR Million kwh</t>
  </si>
  <si>
    <t>Diesel</t>
  </si>
  <si>
    <t>JPHPL</t>
  </si>
  <si>
    <t>PAGUTHAN</t>
  </si>
  <si>
    <t>NR</t>
  </si>
  <si>
    <t>DELHI</t>
  </si>
  <si>
    <t>CENTER</t>
  </si>
  <si>
    <t>NTPC</t>
  </si>
  <si>
    <t>COAL</t>
  </si>
  <si>
    <t>I.P.STATION</t>
  </si>
  <si>
    <t>IPGPCL</t>
  </si>
  <si>
    <t>RAJGHAT</t>
  </si>
  <si>
    <t>I.P.GT</t>
  </si>
  <si>
    <t>GAS</t>
  </si>
  <si>
    <t>Specific Emission</t>
  </si>
  <si>
    <t>Himachal Pradesh State Electricity Board</t>
  </si>
  <si>
    <t>OM</t>
  </si>
  <si>
    <t>Gross Calorific Value</t>
  </si>
  <si>
    <t>Gujarat Industrial Power Corporation Ltd</t>
  </si>
  <si>
    <t>Gujarat Paguthan Energy Corporation Pvt. Limited</t>
  </si>
  <si>
    <t>KUTHUNGAL</t>
  </si>
  <si>
    <t>INDSIL</t>
  </si>
  <si>
    <t>KUNDAH I-V</t>
  </si>
  <si>
    <t>KUNDAH-I</t>
  </si>
  <si>
    <t>KUNDAH-II</t>
  </si>
  <si>
    <t>KUNDAH-III</t>
  </si>
  <si>
    <t>KUNDAH-IV</t>
  </si>
  <si>
    <t>KUNDAH-V</t>
  </si>
  <si>
    <t>CR</t>
  </si>
  <si>
    <t>KODAYAR-I&amp;II</t>
  </si>
  <si>
    <t>KODAYAR-I</t>
  </si>
  <si>
    <t>KODAYAR-II</t>
  </si>
  <si>
    <t>SHOLAYAR I&amp;II</t>
  </si>
  <si>
    <t>MOBILE GAS T-G</t>
  </si>
  <si>
    <t>LEIMAKHONG DG</t>
  </si>
  <si>
    <t>MANIPUR</t>
  </si>
  <si>
    <t>Start of FY 06-07</t>
  </si>
  <si>
    <t>End of FY 06-07</t>
  </si>
  <si>
    <t>TSECL</t>
  </si>
  <si>
    <t>EIPL</t>
  </si>
  <si>
    <t>color code for 'data' worksheet</t>
  </si>
  <si>
    <t>Andhra Pradesh Power Generation Co Ltd</t>
  </si>
  <si>
    <t>Eastern Region</t>
  </si>
  <si>
    <t>Gujrat Mineral Development Corporation Limited</t>
  </si>
  <si>
    <t>IPCC</t>
  </si>
  <si>
    <t>Inter Governmental Panel on Climate Change</t>
  </si>
  <si>
    <t>Jai Prakash Hydro Power Limited</t>
  </si>
  <si>
    <t>GAS-CC</t>
  </si>
  <si>
    <t>GAS-OC</t>
  </si>
  <si>
    <t>Gas Open Cycle Plant</t>
  </si>
  <si>
    <t>NCV</t>
  </si>
  <si>
    <t>Net Calorific Value</t>
  </si>
  <si>
    <t>Operating Margin</t>
  </si>
  <si>
    <t>RITHALA CCCP</t>
  </si>
  <si>
    <t>NDPL</t>
  </si>
  <si>
    <t>KOTESHWAR</t>
  </si>
  <si>
    <t>STERLITE TPP</t>
  </si>
  <si>
    <t>STERLITE ENERGY</t>
  </si>
  <si>
    <t>MPGCL</t>
  </si>
  <si>
    <t>SIPAT STPS</t>
  </si>
  <si>
    <t>OMKARESHWAR</t>
  </si>
  <si>
    <t>TEESTA -V</t>
  </si>
  <si>
    <t>UJVNL</t>
  </si>
  <si>
    <t>BELLARY TPS</t>
  </si>
  <si>
    <t>SAGARDIGHI TPP</t>
  </si>
  <si>
    <t>PURULIA PSS</t>
  </si>
  <si>
    <t>RAIGARH TPP</t>
  </si>
  <si>
    <t>YAMUNANAGAR TPP</t>
  </si>
  <si>
    <t>LOWER METTUR  PH-3</t>
  </si>
  <si>
    <t>LOWER METTUR  PH-4</t>
  </si>
  <si>
    <t>KODASALI</t>
  </si>
  <si>
    <t>JOG</t>
  </si>
  <si>
    <t>KEB</t>
  </si>
  <si>
    <t>SIVASAMUNDRUM</t>
  </si>
  <si>
    <t>Diesel Open Cycle</t>
  </si>
  <si>
    <t>National Capital Thermal Power Plant</t>
  </si>
  <si>
    <t>VAIGAI DAM</t>
  </si>
  <si>
    <t>SUBERNREKHA I&amp;II</t>
  </si>
  <si>
    <t>SUBERNREKHA-I</t>
  </si>
  <si>
    <t>SUBERNREKHA -II</t>
  </si>
  <si>
    <t>HIRAKUD I&amp;II</t>
  </si>
  <si>
    <t>HIRAKUD-I</t>
  </si>
  <si>
    <t>UPPAR INDRAVATI</t>
  </si>
  <si>
    <t>MAHI BAJAJ-I</t>
  </si>
  <si>
    <t>MAHI BAJAJ-II</t>
  </si>
  <si>
    <t>U.B.D.C.ST-II PH-3</t>
  </si>
  <si>
    <t>MUKERIAN I -IV</t>
  </si>
  <si>
    <t xml:space="preserve">VERSION </t>
  </si>
  <si>
    <t>DATE</t>
  </si>
  <si>
    <t>Units for Fuel Consumption (t = metric tonnes, lt = liters)</t>
  </si>
  <si>
    <t>Indrapratha Prastha Power Generators Co Ltd</t>
  </si>
  <si>
    <t>Maharastra State Power Generation Company Ltd</t>
  </si>
  <si>
    <t xml:space="preserve">Jaypee Karcham Hydro Corporation Ltd </t>
  </si>
  <si>
    <t xml:space="preserve">       For imports from other countries, an emission factor of zero is used.</t>
  </si>
  <si>
    <t>Orissa Power Generation Corporation</t>
  </si>
  <si>
    <t>Pondichery Power Corporation Limited</t>
  </si>
  <si>
    <t>PPN Power Generating Company Pvt. Limited</t>
  </si>
  <si>
    <t>Punjab State Electricity Board</t>
  </si>
  <si>
    <t>Private</t>
  </si>
  <si>
    <t>Rajasthan Atomic Power Station</t>
  </si>
  <si>
    <t>Reliance Energy Ltd</t>
  </si>
  <si>
    <t>Rajasthan Rajya Vidyut Utpadan Nigam</t>
  </si>
  <si>
    <t>Absolute Emissions BM (tCO2)</t>
  </si>
  <si>
    <t>Bhutan</t>
  </si>
  <si>
    <t>Nepal</t>
  </si>
  <si>
    <t>n/a</t>
  </si>
  <si>
    <t>BHAKRA (L)</t>
  </si>
  <si>
    <t>BHAKRA ( R )</t>
  </si>
  <si>
    <t>KONASEEMA CCCP</t>
  </si>
  <si>
    <t>KONASEEMA</t>
  </si>
  <si>
    <t>blue font</t>
  </si>
  <si>
    <t>lila font</t>
  </si>
  <si>
    <t>ANAPARA "C"</t>
  </si>
  <si>
    <t>LANCO ANAPARA POWER</t>
  </si>
  <si>
    <t>MAITHON RB TPP</t>
  </si>
  <si>
    <t>DVC-TATA JV</t>
  </si>
  <si>
    <t>MUNDRA UMPP</t>
  </si>
  <si>
    <t xml:space="preserve">COASTAL GUJRAT </t>
  </si>
  <si>
    <t>MAHATMA GANDHI TPP</t>
  </si>
  <si>
    <t>JHAJJAR POWER LTD</t>
  </si>
  <si>
    <t>KHAMBERKHERA IPP</t>
  </si>
  <si>
    <t>BAJAJ ENERGY PVT</t>
  </si>
  <si>
    <t>MAQSOODPUR  IPP</t>
  </si>
  <si>
    <t>BARKHERA TPP</t>
  </si>
  <si>
    <t>KUNDARKI TPP</t>
  </si>
  <si>
    <t>KASAIPALLI</t>
  </si>
  <si>
    <t>ACB INDIA LTD</t>
  </si>
  <si>
    <t>SV POWER LTD</t>
  </si>
  <si>
    <t>KATGHORA TPP</t>
  </si>
  <si>
    <t>ABHIJEET MADC E P. LTD</t>
  </si>
  <si>
    <t>MIHAN TPP</t>
  </si>
  <si>
    <t>VANDNA ENERGY P LTD</t>
  </si>
  <si>
    <t>SALAYA TPP</t>
  </si>
  <si>
    <t>ESSAR ENERGY LTD</t>
  </si>
  <si>
    <t>SIMHAPURI TPP</t>
  </si>
  <si>
    <t>SIMHAPURI ENERGY P LTD</t>
  </si>
  <si>
    <t>NEYVELI TPS EXP -II</t>
  </si>
  <si>
    <t>NTPC/NTECL</t>
  </si>
  <si>
    <t>HAZIRA-GSECL</t>
  </si>
  <si>
    <t>Type 1</t>
  </si>
  <si>
    <t>DIMBE</t>
  </si>
  <si>
    <t>WARNA</t>
  </si>
  <si>
    <t>DUDH GANGA</t>
  </si>
  <si>
    <t>Carborundum</t>
  </si>
  <si>
    <t>Carborundum Universal Ltd.</t>
  </si>
  <si>
    <t xml:space="preserve">MUNDRA TPP </t>
  </si>
  <si>
    <t>VIJAYWADA TPP-IV</t>
  </si>
  <si>
    <t>GAUTAMI CCCP</t>
  </si>
  <si>
    <t>Uttar Pradesh Hydro Power Corporation Limited</t>
  </si>
  <si>
    <t>Sardar Sorovar Vidyut Nigam Limited</t>
  </si>
  <si>
    <t>Manipur Power Development Corporation</t>
  </si>
  <si>
    <t>MaduraiP</t>
  </si>
  <si>
    <t>Indsil Electrosmelt Ltd</t>
  </si>
  <si>
    <t>HEG Limited</t>
  </si>
  <si>
    <t>RATANAGIRI</t>
  </si>
  <si>
    <t>Ratnagiri Gas &amp; power Pvt LTd</t>
  </si>
  <si>
    <t>Samalpatti</t>
  </si>
  <si>
    <t>Samalpatti Power Company Limited</t>
  </si>
  <si>
    <t>MJ</t>
  </si>
  <si>
    <t>Mega Joules</t>
  </si>
  <si>
    <t>Not Applicable</t>
  </si>
  <si>
    <t>Madurai Power Corporation Limted</t>
  </si>
  <si>
    <t>NAME</t>
  </si>
  <si>
    <t>UNIT_NO</t>
  </si>
  <si>
    <t>DT_ COMM</t>
  </si>
  <si>
    <t>STATE</t>
  </si>
  <si>
    <t>BADARPUR</t>
  </si>
  <si>
    <t>North Eastern Electric Power Corporation Ltd</t>
  </si>
  <si>
    <t>North Eastern Region</t>
  </si>
  <si>
    <t>Narmada Hydro Electric Development Corporation</t>
  </si>
  <si>
    <t>National Hydro Electric Corporation</t>
  </si>
  <si>
    <t>Neyvelli Lignite Corporation Ltd</t>
  </si>
  <si>
    <r>
      <t xml:space="preserve">Assumptions at Unit Level </t>
    </r>
    <r>
      <rPr>
        <sz val="8"/>
        <rFont val="Arial"/>
        <family val="2"/>
      </rPr>
      <t>(by capacity; only for units in the BM, where data was not provided by station)</t>
    </r>
  </si>
  <si>
    <t>EMISSION FACTORS</t>
  </si>
  <si>
    <t>Share of Must-Run (Hydro/Nuclear) (% of Net Generation)</t>
  </si>
  <si>
    <t>GENERATION DATA</t>
  </si>
  <si>
    <t>EMISSION DATA</t>
  </si>
  <si>
    <t>Net Generation in Operating Margin (GWh)</t>
  </si>
  <si>
    <t>Tata Power Company Limited</t>
  </si>
  <si>
    <t>Tehri Hydroelectric Development Corporation</t>
  </si>
  <si>
    <t>Tamilnadu Electricity Board</t>
  </si>
  <si>
    <t>JSW ENERGY LTD</t>
  </si>
  <si>
    <t>RAJIV GANDHI  TPS HISAR</t>
  </si>
  <si>
    <t>CHHABRA TPS</t>
  </si>
  <si>
    <t>UTRAN CCCP EXT</t>
  </si>
  <si>
    <t>ROSA TPP PH - 1</t>
  </si>
  <si>
    <t>ROSA POWER COMPANY</t>
  </si>
  <si>
    <t>PATHADI TPS PH -I</t>
  </si>
  <si>
    <t>LANCO AMARKANTAK</t>
  </si>
  <si>
    <t>GEPL</t>
  </si>
  <si>
    <t>CHUTAK</t>
  </si>
  <si>
    <t>TEESTA LOW DAM-III</t>
  </si>
  <si>
    <t>BHANDARDHARA</t>
  </si>
  <si>
    <t>Fiscal Year</t>
  </si>
  <si>
    <t>Start of FY 04-05</t>
  </si>
  <si>
    <t>End of FY 04-05</t>
  </si>
  <si>
    <t>Start of FY 05-06</t>
  </si>
  <si>
    <t>End of FY 05-06</t>
  </si>
  <si>
    <t>Year</t>
  </si>
  <si>
    <t>Month</t>
  </si>
  <si>
    <t>Day</t>
  </si>
  <si>
    <t>NOT TO BE PUBLISHED</t>
  </si>
  <si>
    <t>GANDHI SAGAR</t>
  </si>
  <si>
    <t>BARGI</t>
  </si>
  <si>
    <t>PENCH</t>
  </si>
  <si>
    <t>VAITARNA</t>
  </si>
  <si>
    <t>TILLARI</t>
  </si>
  <si>
    <t>BHIRA TAIL RACE</t>
  </si>
  <si>
    <t>BANSAGAR (I)</t>
  </si>
  <si>
    <t>BIRSINGHPUR</t>
  </si>
  <si>
    <t>HASDEOBANGO</t>
  </si>
  <si>
    <t>RAJGHAT (MP)</t>
  </si>
  <si>
    <t>ELDARI</t>
  </si>
  <si>
    <t>BHATGARH</t>
  </si>
  <si>
    <t>PAITHON</t>
  </si>
  <si>
    <t>PAWANA</t>
  </si>
  <si>
    <t>RADHANAGRI</t>
  </si>
  <si>
    <t>BHATSA</t>
  </si>
  <si>
    <t>KANHER</t>
  </si>
  <si>
    <t>UJJAINI</t>
  </si>
  <si>
    <t>SURYA</t>
  </si>
  <si>
    <t>MANIKDOH</t>
  </si>
  <si>
    <t>GAUTAMI POWER LTD</t>
  </si>
  <si>
    <t>TORANGALLU EXT</t>
  </si>
  <si>
    <t>U.B.D.C. ST.-I&amp; II</t>
  </si>
  <si>
    <t>U.B.D.C. ST.-I PH-1</t>
  </si>
  <si>
    <t>U.B.D.C. ST.-I PH-2</t>
  </si>
  <si>
    <t>U.B.D.C. ST.-I PH-3</t>
  </si>
  <si>
    <t>U.B.D.C.ST-II PH-1</t>
  </si>
  <si>
    <t>U.B.D.C.ST-II PH-2</t>
  </si>
  <si>
    <t>P.NALLUR CCGT</t>
  </si>
  <si>
    <t>PPNPG</t>
  </si>
  <si>
    <t>SAMALPATTI DG</t>
  </si>
  <si>
    <t>SAMALPATI</t>
  </si>
  <si>
    <t>SAMAYANALLUR DG</t>
  </si>
  <si>
    <t>MADURAI P</t>
  </si>
  <si>
    <t>KARUPPUR GT</t>
  </si>
  <si>
    <t>NEYVELI ST I</t>
  </si>
  <si>
    <t>NLC</t>
  </si>
  <si>
    <t>NEYVELI ST II</t>
  </si>
  <si>
    <t>NEYVELI FST EXT</t>
  </si>
  <si>
    <t>NEYVELI TPS(Z)</t>
  </si>
  <si>
    <t>M.A.P.P.</t>
  </si>
  <si>
    <t>KARAIKAL</t>
  </si>
  <si>
    <t>PPCL</t>
  </si>
  <si>
    <t>PATRATU</t>
  </si>
  <si>
    <t>ER</t>
  </si>
  <si>
    <t>JHARKHAND</t>
  </si>
  <si>
    <t>JSEB</t>
  </si>
  <si>
    <t>BARAUNI</t>
  </si>
  <si>
    <t>BIHAR</t>
  </si>
  <si>
    <t>BSEB</t>
  </si>
  <si>
    <t>MUZAFFARPUR</t>
  </si>
  <si>
    <t>KAHALGAON</t>
  </si>
  <si>
    <t>TENUGHAT</t>
  </si>
  <si>
    <t>TVNL</t>
  </si>
  <si>
    <t>TROMBAY</t>
  </si>
  <si>
    <t>TATA PCL</t>
  </si>
  <si>
    <t>TROMBAY GT</t>
  </si>
  <si>
    <t>DHANU</t>
  </si>
  <si>
    <t>Start of FY 11-12</t>
  </si>
  <si>
    <t>End of FY 11-12</t>
  </si>
  <si>
    <t xml:space="preserve">VATWA TORR </t>
  </si>
  <si>
    <t>OIL</t>
  </si>
  <si>
    <t>THERMAL</t>
  </si>
  <si>
    <t>Madras Atomic Power Station</t>
  </si>
  <si>
    <t>Malana Power Corporation Ltd</t>
  </si>
  <si>
    <t>Meghalaya State Electricity Board</t>
  </si>
  <si>
    <t>Madhya Pradesh Power Generating Co. Ltd.</t>
  </si>
  <si>
    <t>Mega Watt</t>
  </si>
  <si>
    <t>Naptha</t>
  </si>
  <si>
    <t>Narora Atomic Power Plant</t>
  </si>
  <si>
    <t>VISHNU PRAYAG</t>
  </si>
  <si>
    <t>DULHASTI</t>
  </si>
  <si>
    <t>TEHRI ST -1</t>
  </si>
  <si>
    <t>JVNL</t>
  </si>
  <si>
    <t>KARBI LANGPI</t>
  </si>
  <si>
    <t>MADHIKHEDA</t>
  </si>
  <si>
    <t>BHAWANI KATTALAI BARRAGE</t>
  </si>
  <si>
    <t>BANSAGAR (IV)</t>
  </si>
  <si>
    <t>BHIRA</t>
  </si>
  <si>
    <t>TATA MAH.</t>
  </si>
  <si>
    <t>BHIRA PSS</t>
  </si>
  <si>
    <t>BHIVPURI</t>
  </si>
  <si>
    <t>KHOPOLI</t>
  </si>
  <si>
    <t>BANSAGAR (III)</t>
  </si>
  <si>
    <t>S.SAROVAR CHPH</t>
  </si>
  <si>
    <t>TITAGARH</t>
  </si>
  <si>
    <t>SOUTHERN REPL.</t>
  </si>
  <si>
    <t>BUDGE BUDGE</t>
  </si>
  <si>
    <t>WBSEB</t>
  </si>
  <si>
    <t>SIKKIM</t>
  </si>
  <si>
    <t>FARAKKA STPS</t>
  </si>
  <si>
    <t>NER</t>
  </si>
  <si>
    <t>SSVNL</t>
  </si>
  <si>
    <t>TIRORA TPP-I</t>
  </si>
  <si>
    <t>n/a = not applicable (i.e. no assumptions were needed)</t>
  </si>
  <si>
    <t>EF based on NCV</t>
  </si>
  <si>
    <t>EF based on GCV</t>
  </si>
  <si>
    <t xml:space="preserve">Specific Oil Consumption </t>
  </si>
  <si>
    <t>Specific Oil Consumption</t>
  </si>
  <si>
    <t>GIRAL</t>
  </si>
  <si>
    <t>New stations or units added in 2007-08</t>
  </si>
  <si>
    <t>AD Hydropower Limited</t>
  </si>
  <si>
    <t>Aravali Power Company Private Limited</t>
  </si>
  <si>
    <t>JSW Energy</t>
  </si>
  <si>
    <t>North Delhi Power Limited</t>
  </si>
  <si>
    <t>SALAL I &amp; II</t>
  </si>
  <si>
    <t>SALAL-I</t>
  </si>
  <si>
    <t>SALAL-II</t>
  </si>
  <si>
    <t>CHAMERA-I</t>
  </si>
  <si>
    <t xml:space="preserve">CHAMERA </t>
  </si>
  <si>
    <t>WY.CANAL A -D</t>
  </si>
  <si>
    <t>WY.CANAL-A</t>
  </si>
  <si>
    <t>WY.CANAL-B</t>
  </si>
  <si>
    <t>WY.CANAL-C</t>
  </si>
  <si>
    <t>UTTARAKHAND</t>
  </si>
  <si>
    <t>decomissioned units (station did not appear in 'Plausibility!'-Worksheet before 1.1.2007)</t>
  </si>
  <si>
    <t>specific emission unit=station</t>
  </si>
  <si>
    <t>Start of FY 12-13</t>
  </si>
  <si>
    <t>End of FY 12-13</t>
  </si>
  <si>
    <t>MALLARPUR</t>
  </si>
  <si>
    <t>KADRA</t>
  </si>
  <si>
    <t>LANCO TANJORE</t>
  </si>
  <si>
    <t>SVPL</t>
  </si>
  <si>
    <t>PIONEER</t>
  </si>
  <si>
    <t>NORTH CHENNAI EXTENSION</t>
  </si>
  <si>
    <t>TUTICORIN- IND BARATH</t>
  </si>
  <si>
    <t>IND BARATH</t>
  </si>
  <si>
    <t xml:space="preserve">KAMALANGA </t>
  </si>
  <si>
    <t>GMR.K LTD</t>
  </si>
  <si>
    <t>BINA TPP</t>
  </si>
  <si>
    <t>BINA POWER SUPPLY</t>
  </si>
  <si>
    <t>BUTIBORI TPP -II</t>
  </si>
  <si>
    <t>VIDHARAB IND PVT LTD</t>
  </si>
  <si>
    <t>MAHADEV PRASAD STPP</t>
  </si>
  <si>
    <t>Adahunik power</t>
  </si>
  <si>
    <t>AMARAVATI TPP</t>
  </si>
  <si>
    <t>INDIA BULLS</t>
  </si>
  <si>
    <t>EMCO ENERGY (gmr)</t>
  </si>
  <si>
    <t>RATIJA TPP</t>
  </si>
  <si>
    <t>SCPL LTD</t>
  </si>
  <si>
    <t>PIPAVAV CCCP</t>
  </si>
  <si>
    <t>KORBA-WEST EXT</t>
  </si>
  <si>
    <t>MAHAN TPP</t>
  </si>
  <si>
    <t>CHAMERA-III</t>
  </si>
  <si>
    <t>BHAWANI KATTALAI -II</t>
  </si>
  <si>
    <t>BUDHIL</t>
  </si>
  <si>
    <t>LANCO BUDHIL</t>
  </si>
  <si>
    <t>ONGC</t>
  </si>
  <si>
    <t>IEPL</t>
  </si>
  <si>
    <t>VALLUR ntpc/ntecl</t>
  </si>
  <si>
    <t>IEPL ,BELA TPP</t>
  </si>
  <si>
    <t>MOUDA STPS</t>
  </si>
  <si>
    <t>UTRAULA TPP</t>
  </si>
  <si>
    <t>WBSEDCL</t>
  </si>
  <si>
    <t>LVS Power</t>
  </si>
  <si>
    <t>Tata MAH</t>
  </si>
  <si>
    <t>ABAN Power Company</t>
  </si>
  <si>
    <t>BSEB Ltd.</t>
  </si>
  <si>
    <t>RP Goenka Group</t>
  </si>
  <si>
    <t>Tenughat Vidyut Nigam Limted</t>
  </si>
  <si>
    <t>LVS Power Ltd.</t>
  </si>
  <si>
    <t>Northern Region</t>
  </si>
  <si>
    <t>NTPC Ltd</t>
  </si>
  <si>
    <t>Nuclear</t>
  </si>
  <si>
    <t>Net Generation in Build Margin (GWh)</t>
  </si>
  <si>
    <t>BARSINGAR LIGNITE</t>
  </si>
  <si>
    <t>SEWA-II</t>
  </si>
  <si>
    <t>ALLAIN DUHANGAN</t>
  </si>
  <si>
    <t>ADHPL</t>
  </si>
  <si>
    <t>Type2</t>
  </si>
  <si>
    <t>SHIMSAPURA</t>
  </si>
  <si>
    <t>MUNIRABAD</t>
  </si>
  <si>
    <t>BHORUKA</t>
  </si>
  <si>
    <t>SHAHPUR</t>
  </si>
  <si>
    <t>SHOLAYAR</t>
  </si>
  <si>
    <t>SENGULAM</t>
  </si>
  <si>
    <t>PALLIVASAL</t>
  </si>
  <si>
    <t>PORINGALKUTTU</t>
  </si>
  <si>
    <t>PORINGALKUTTU L</t>
  </si>
  <si>
    <t>PANNIAR</t>
  </si>
  <si>
    <t>KALLADA</t>
  </si>
  <si>
    <t>METTUR DAM</t>
  </si>
  <si>
    <t>PERIYAR</t>
  </si>
  <si>
    <t>PYKARA</t>
  </si>
  <si>
    <t>TARAPUR</t>
  </si>
  <si>
    <t>RELIANCE ENERGY</t>
  </si>
  <si>
    <t>GOA</t>
  </si>
  <si>
    <t>REL</t>
  </si>
  <si>
    <t>K_GUDEM</t>
  </si>
  <si>
    <t>SR</t>
  </si>
  <si>
    <t>ANDHRA PRADESH</t>
  </si>
  <si>
    <t>LANCO</t>
  </si>
  <si>
    <t>PUDUCHERRY</t>
  </si>
  <si>
    <t>ALIYAR</t>
  </si>
  <si>
    <t>SARKARPATHY</t>
  </si>
  <si>
    <t>PAPANASAM</t>
  </si>
  <si>
    <t>MOYAR</t>
  </si>
  <si>
    <t>SURULIYAR</t>
  </si>
  <si>
    <t>SERVALAR</t>
  </si>
  <si>
    <t>LOWER METTUR</t>
  </si>
  <si>
    <t>Combined Margin</t>
  </si>
  <si>
    <t>Weight OM</t>
  </si>
  <si>
    <t>Weight BM</t>
  </si>
  <si>
    <t>Total Imports</t>
  </si>
  <si>
    <t xml:space="preserve">How to read: </t>
  </si>
  <si>
    <t>Hydro</t>
  </si>
  <si>
    <t xml:space="preserve">Diesel  </t>
  </si>
  <si>
    <t>kcal /kWh</t>
  </si>
  <si>
    <t>%</t>
  </si>
  <si>
    <t>tCO2 /MWh</t>
  </si>
  <si>
    <t>Energy</t>
  </si>
  <si>
    <t>ml /kWh</t>
  </si>
  <si>
    <t>kcal /kg</t>
  </si>
  <si>
    <t>kcal /Nm3</t>
  </si>
  <si>
    <t>Net Generation Total (GWh)</t>
  </si>
  <si>
    <t>Absolute Emissions OM (tCO2)</t>
  </si>
  <si>
    <t>PRAGATI CCGT</t>
  </si>
  <si>
    <t>F_BAD EXTN.</t>
  </si>
  <si>
    <t>HARYANA</t>
  </si>
  <si>
    <t>PANIPAT</t>
  </si>
  <si>
    <t>F_BAD CCGT</t>
  </si>
  <si>
    <t>PAMPORE GT</t>
  </si>
  <si>
    <t>JKEB</t>
  </si>
  <si>
    <t>GNDTP(BHATINDA)</t>
  </si>
  <si>
    <t>PUNJAB</t>
  </si>
  <si>
    <t>PSEB</t>
  </si>
  <si>
    <t>GHTP (LEH.MOH.)</t>
  </si>
  <si>
    <t>ROPAR</t>
  </si>
  <si>
    <t>Imported Coal</t>
  </si>
  <si>
    <t>TIRORA TPP-II</t>
  </si>
  <si>
    <t>TIRORA TPP</t>
  </si>
  <si>
    <t>BARH STPP II</t>
  </si>
  <si>
    <t>MARWA TPP</t>
  </si>
  <si>
    <t>CSPGCL</t>
  </si>
  <si>
    <t>MPPGCL</t>
  </si>
  <si>
    <t>AVANTHA BHANDAR TPP</t>
  </si>
  <si>
    <t>KORBA WEST POWER CO LTD</t>
  </si>
  <si>
    <t>BARADARHA TPP</t>
  </si>
  <si>
    <t>DB POWER LTD</t>
  </si>
  <si>
    <t>CHAKABURA TPP</t>
  </si>
  <si>
    <t>TAMNAR TPP</t>
  </si>
  <si>
    <t>OP JINDAL</t>
  </si>
  <si>
    <t>SASAN UMPP</t>
  </si>
  <si>
    <t>RELIANCE POWER</t>
  </si>
  <si>
    <t xml:space="preserve">NIWARI TPP </t>
  </si>
  <si>
    <t>BLA POWER LTD</t>
  </si>
  <si>
    <t xml:space="preserve">RAJPURA TPP </t>
  </si>
  <si>
    <t>NABHA POWER LTD</t>
  </si>
  <si>
    <t xml:space="preserve">KAWAI TPP </t>
  </si>
  <si>
    <t>DGEN MEGA CCCP</t>
  </si>
  <si>
    <t xml:space="preserve">DHARIWAL INF TPP </t>
  </si>
  <si>
    <t>DHARIWAL INFRA PVT LTD</t>
  </si>
  <si>
    <t>NASIK TPP  PH 1</t>
  </si>
  <si>
    <t>URI -II</t>
  </si>
  <si>
    <t>PARBATI-III</t>
  </si>
  <si>
    <t>RAMPUR</t>
  </si>
  <si>
    <t>NIMOO BAZGO</t>
  </si>
  <si>
    <t>CHUZACHEN</t>
  </si>
  <si>
    <t>GATI INFRA LTD</t>
  </si>
  <si>
    <t>BHAWANI KATTALAI -III</t>
  </si>
  <si>
    <t>TAQA</t>
  </si>
  <si>
    <t>BPSCL</t>
  </si>
  <si>
    <t>PEDDAPURAM CCGT(Samalkot)</t>
  </si>
  <si>
    <t>ESSAR power Gujarat Ltd</t>
  </si>
  <si>
    <t>Shri Singaji MALWA TPP</t>
  </si>
  <si>
    <t>Start of FY 13-14</t>
  </si>
  <si>
    <t>End of FY 13-14</t>
  </si>
  <si>
    <t>NAMRUP WHR</t>
  </si>
  <si>
    <t>LAKWA GT WHR</t>
  </si>
  <si>
    <t>RITHALA CCCP WHR</t>
  </si>
  <si>
    <t>KONDAPALLI WHR</t>
  </si>
  <si>
    <t>JEGURUPADU WHR</t>
  </si>
  <si>
    <t>GSEGL</t>
  </si>
  <si>
    <t>Chattisgarh State Power Generation Co Ltd</t>
  </si>
  <si>
    <t>D.B. Power Ltd</t>
  </si>
  <si>
    <t>Diligent Power Limited</t>
  </si>
  <si>
    <t>NTPC Tamilnadu Energy Company Limited</t>
  </si>
  <si>
    <t>SCPL Ltd.</t>
  </si>
  <si>
    <t>Spectrum Power Limited</t>
  </si>
  <si>
    <t>Torrent Power Limited</t>
  </si>
  <si>
    <t>Not to publish</t>
  </si>
  <si>
    <r>
      <t>Fuel Emission Factors (EF)</t>
    </r>
    <r>
      <rPr>
        <sz val="8"/>
        <rFont val="Arial"/>
        <family val="2"/>
      </rPr>
      <t xml:space="preserve"> (Source: for Indian Coal/Lignite - Initial National Communication; for Imported Coal Gas/Oil/Diesel/Naphta - IPCC 2006; for Corex - own assumption)</t>
    </r>
  </si>
  <si>
    <t>Emission Factors (tCO2/MWh) (excl. Imports)</t>
  </si>
  <si>
    <t xml:space="preserve">Simple Operating Margin (1) </t>
  </si>
  <si>
    <t xml:space="preserve">Combined Margin (1) </t>
  </si>
  <si>
    <t>Weighted Average Emission Rate (2)</t>
  </si>
  <si>
    <t xml:space="preserve">Simple Operating Margin (1) (2) </t>
  </si>
  <si>
    <t>Build Margin (not adjusted for imports)</t>
  </si>
  <si>
    <t>Combined Margin (1) (2)</t>
  </si>
  <si>
    <t>Emission Factors (tCO2/MWh) (incl. Imports)</t>
  </si>
  <si>
    <t>– "From India to Buthan -3299.0" = "India IMPORTED 3299.0 GWh from Buthan".</t>
  </si>
  <si>
    <t>– "From India to Nepal 209.0" = "India EXPORTED 290.0 GWh to Nepal".</t>
  </si>
  <si>
    <t>– "India Net Imports 4852.7" = "India made net IMPORTS of 4852.7 GWh"</t>
  </si>
  <si>
    <t>– "India Total Imports 5061.7" = "India made total IMPORTS of 5061.7 GWh (before deducting exports)"</t>
  </si>
  <si>
    <t>OM rounded at 2 digits</t>
  </si>
  <si>
    <t>CM</t>
  </si>
  <si>
    <t xml:space="preserve">Weighted Average Emission Rate </t>
  </si>
  <si>
    <t>Calculation of CM</t>
  </si>
  <si>
    <t>(OM Weight: 75%; BM Weight 25%)</t>
  </si>
  <si>
    <r>
      <t xml:space="preserve">Not to publish: </t>
    </r>
    <r>
      <rPr>
        <sz val="10"/>
        <rFont val="Arial"/>
        <family val="2"/>
      </rPr>
      <t>For User Examples Ex-Ante Calculation of CM</t>
    </r>
  </si>
  <si>
    <t>Start of FY 14-15</t>
  </si>
  <si>
    <t>End of FY 14-15</t>
  </si>
  <si>
    <t>Bangladesh</t>
  </si>
  <si>
    <t>KOLDAM</t>
  </si>
  <si>
    <t>HAMPI</t>
  </si>
  <si>
    <t>KUNDANKULAM</t>
  </si>
  <si>
    <t>MONARCHAK CCPP</t>
  </si>
  <si>
    <t xml:space="preserve">TUTICORIN JV </t>
  </si>
  <si>
    <t>NTPL(JV of NLC &amp; TANGEDCO)</t>
  </si>
  <si>
    <t>MUZAFFARPUR EXP</t>
  </si>
  <si>
    <t>JV NTPC &amp; BSEB</t>
  </si>
  <si>
    <t>RAGHUNATHPUR TPP PH-I</t>
  </si>
  <si>
    <t>OiL</t>
  </si>
  <si>
    <t>DAMODARAM SANJEEVAIAH</t>
  </si>
  <si>
    <t>APPDCL</t>
  </si>
  <si>
    <t>KORADI EXTN.</t>
  </si>
  <si>
    <t>KALISINDH</t>
  </si>
  <si>
    <t>DHUVARAN CCPP-III</t>
  </si>
  <si>
    <t xml:space="preserve">HALDIA </t>
  </si>
  <si>
    <t>Haldia Energy Ltd.</t>
  </si>
  <si>
    <t>PAINAMPURAM</t>
  </si>
  <si>
    <t>Th. Powertech Corp. Ltd.</t>
  </si>
  <si>
    <t>SIKKA EXTN</t>
  </si>
  <si>
    <t>TALWANDI SABO</t>
  </si>
  <si>
    <t>Talwandi Sabo Power</t>
  </si>
  <si>
    <t>SWASTIK KORBA</t>
  </si>
  <si>
    <t>SP&amp;ML</t>
  </si>
  <si>
    <t>SALORA</t>
  </si>
  <si>
    <t>Vandana Vidyut Ltd</t>
  </si>
  <si>
    <t>RAIKHEDA</t>
  </si>
  <si>
    <t>GMR Chattisgarh</t>
  </si>
  <si>
    <t>JP VENTURE LTd.</t>
  </si>
  <si>
    <t>COASTAL ENERGEN</t>
  </si>
  <si>
    <t>DERANG</t>
  </si>
  <si>
    <t>JIPL</t>
  </si>
  <si>
    <t>SAI WARDHA POWER LTD.</t>
  </si>
  <si>
    <t xml:space="preserve"> SAI WARDHA POWER LTD.</t>
  </si>
  <si>
    <t>AKALTARA TPP</t>
  </si>
  <si>
    <t>MELAMARUTHUR (MUTHIARA)</t>
  </si>
  <si>
    <t>TELANGANA</t>
  </si>
  <si>
    <t xml:space="preserve">DLF ADAMTILLA </t>
  </si>
  <si>
    <t xml:space="preserve">DLF BANSKANDI </t>
  </si>
  <si>
    <t>I.P.(WHP 1)</t>
  </si>
  <si>
    <t>I.P.(WHP 2)</t>
  </si>
  <si>
    <t>I.P.(WHP 3)</t>
  </si>
  <si>
    <t>METTUR DAM TUNNEL</t>
  </si>
  <si>
    <t xml:space="preserve">N_SAGAR RBC </t>
  </si>
  <si>
    <t xml:space="preserve">OBRA-A </t>
  </si>
  <si>
    <t>VAIGAI DAM (SANTHANUR)</t>
  </si>
  <si>
    <t>RAMGARH GT-1</t>
  </si>
  <si>
    <t>RAMGARH GT-2</t>
  </si>
  <si>
    <t>RAMGARH GT-3</t>
  </si>
  <si>
    <t>RAMGARH GT-4  WHR</t>
  </si>
  <si>
    <t>RAMGARH GT-5</t>
  </si>
  <si>
    <t>PRAGATI CCCP -III(1)</t>
  </si>
  <si>
    <t>PRAGATI CCCP -III(2)</t>
  </si>
  <si>
    <t>PRAGATI CCCP -III(5)</t>
  </si>
  <si>
    <t>PRAGATI CCCP -III(3) WHR</t>
  </si>
  <si>
    <t>PRAGATI CCCP -III(4)</t>
  </si>
  <si>
    <t>RAMGARH GT-6 WHR</t>
  </si>
  <si>
    <t>800 MW</t>
  </si>
  <si>
    <t>Andhra Pradesh Power Development Corporation Ltd.</t>
  </si>
  <si>
    <t>DVC Tata JV</t>
  </si>
  <si>
    <t>Damodar Valley Corporation-Tata Joint Venture</t>
  </si>
  <si>
    <t>GMR Kamlanga Energy Ltd.</t>
  </si>
  <si>
    <t>IPEL</t>
  </si>
  <si>
    <t>Ideal Energy Pvt. Ltd.</t>
  </si>
  <si>
    <t>GMR K Ltd.</t>
  </si>
  <si>
    <t>JINDAL</t>
  </si>
  <si>
    <t>Jas Infrastructure and Power Ltd.</t>
  </si>
  <si>
    <t>Units:
- Coal, lignite, oil, diesel, naptha: kcal/kg
- Gas: kcal/Nm3</t>
  </si>
  <si>
    <t>KAKATIYA TPP (Stage-I)</t>
  </si>
  <si>
    <t>KAKATIYA TPP (Stage-II)</t>
  </si>
  <si>
    <t>GVK POWER  LTD.</t>
  </si>
  <si>
    <t>WARDHA WARORA(Sai Wardha Power)</t>
  </si>
  <si>
    <t>VIZAG TPP</t>
  </si>
  <si>
    <t>MB POWER (MP)</t>
  </si>
  <si>
    <t>BALCO TPP</t>
  </si>
  <si>
    <t>BALCO INDIA PVT LTD.</t>
  </si>
  <si>
    <t>BANDAKHAR TPP</t>
  </si>
  <si>
    <t>MARUTI CLEAN COAL CH. LTD</t>
  </si>
  <si>
    <t xml:space="preserve"> BOKARO A ''EXP''</t>
  </si>
  <si>
    <t>BOKARO A ''EXP''</t>
  </si>
  <si>
    <t>BONGAIGAON TPP</t>
  </si>
  <si>
    <t>KONDAPALLI  ST-3 CCPP</t>
  </si>
  <si>
    <t xml:space="preserve"> GOINDWAL SAHIB TPP</t>
  </si>
  <si>
    <t>LALITPUR TPP</t>
  </si>
  <si>
    <t>LALITPUR P GEN CO LTD</t>
  </si>
  <si>
    <t>ITPCL TPP</t>
  </si>
  <si>
    <t>IL&amp;FS TN PC LTD</t>
  </si>
  <si>
    <t>MONARCHAK CCPP (ST)</t>
  </si>
  <si>
    <t>YERMARUS TPP</t>
  </si>
  <si>
    <t>SINGARENI TPP</t>
  </si>
  <si>
    <t>SINGARENI COLLIERIES</t>
  </si>
  <si>
    <t>UCHPINDA TPP</t>
  </si>
  <si>
    <t>RKM POWERGEN PVT LTD.</t>
  </si>
  <si>
    <t>HINDUJA NATIONAL POWER CORP LTD</t>
  </si>
  <si>
    <t>GREL CCPP (RAJAMUNDRY)</t>
  </si>
  <si>
    <t>GMR RAJAMUNDRY ENERGY LTD</t>
  </si>
  <si>
    <t xml:space="preserve">SEIONI TPP </t>
  </si>
  <si>
    <t>JHABUA POWER LTD</t>
  </si>
  <si>
    <t>PRYAGRAJ (BARA) TPP</t>
  </si>
  <si>
    <t>PRAYAGRAJ P GEN CO LTD(J Power)</t>
  </si>
  <si>
    <t xml:space="preserve">KAKATIYA TPP </t>
  </si>
  <si>
    <t>BAGLIHAR HEP-II</t>
  </si>
  <si>
    <t>JORETHANG LOOP</t>
  </si>
  <si>
    <t>DANS ENERGY P LTD.</t>
  </si>
  <si>
    <t>LOWER JURALA</t>
  </si>
  <si>
    <t>SRINAGAR</t>
  </si>
  <si>
    <t>GVK GROUP</t>
  </si>
  <si>
    <t>TEESTA LOW DAM -IV</t>
  </si>
  <si>
    <t>DAE RAJASTHAN</t>
  </si>
  <si>
    <t>TSGENCO</t>
  </si>
  <si>
    <t>UNO SUGEN</t>
  </si>
  <si>
    <t>CHENANI I to III</t>
  </si>
  <si>
    <t>CHENANI-II</t>
  </si>
  <si>
    <t>VIJESWARAM GT</t>
  </si>
  <si>
    <t>Bharat Aluminum Co. India Pvt. Ltd.</t>
  </si>
  <si>
    <t>BALCO</t>
  </si>
  <si>
    <t>DANS Energy Pvt. Ltd.</t>
  </si>
  <si>
    <t>DANS EPL</t>
  </si>
  <si>
    <t>GVK Group</t>
  </si>
  <si>
    <t>GVK</t>
  </si>
  <si>
    <t>HNPCL</t>
  </si>
  <si>
    <t>Hinduja National Power Corp. Ltd.</t>
  </si>
  <si>
    <t>IL&amp;FS TN PC Ltd.</t>
  </si>
  <si>
    <t>IL&amp;FS Tamil Nadu Power Co. Ltd.</t>
  </si>
  <si>
    <t>Jammu &amp; Kashmir Power Development Corp. Ltd.</t>
  </si>
  <si>
    <t>JPL</t>
  </si>
  <si>
    <t>Jhabua Power Ltd.</t>
  </si>
  <si>
    <t>Lalitpur Power Generation Co. Ltd.</t>
  </si>
  <si>
    <t>LPG CO</t>
  </si>
  <si>
    <t>M B Power Madhya Pradesh</t>
  </si>
  <si>
    <t>M B Power (MP)</t>
  </si>
  <si>
    <t>Prayagraj Generation Co. Ltd.</t>
  </si>
  <si>
    <t>PPGCL</t>
  </si>
  <si>
    <t>RKM Powergen Pvt. Ltd.</t>
  </si>
  <si>
    <t>RKM PPL</t>
  </si>
  <si>
    <t>KUDGI</t>
  </si>
  <si>
    <t>BHAVNAGAR TPP</t>
  </si>
  <si>
    <t>BECL</t>
  </si>
  <si>
    <t xml:space="preserve">SEMBCORP GAYATRI </t>
  </si>
  <si>
    <t>SGPL</t>
  </si>
  <si>
    <t>RATTAN INDIA NASIK P LTD</t>
  </si>
  <si>
    <t>NAWAPARA</t>
  </si>
  <si>
    <t>PRIVATE</t>
  </si>
  <si>
    <t>TRN ENERGY</t>
  </si>
  <si>
    <t xml:space="preserve">OIL </t>
  </si>
  <si>
    <t>JAYPEE</t>
  </si>
  <si>
    <t>PGPL</t>
  </si>
  <si>
    <t>MANGAON CCPP</t>
  </si>
  <si>
    <t xml:space="preserve"> MANGAON CCPP </t>
  </si>
  <si>
    <t>KASHIPUR CCPP</t>
  </si>
  <si>
    <t xml:space="preserve">SRAVANTHI ENERGY </t>
  </si>
  <si>
    <t xml:space="preserve">GAMA INFRAPROP </t>
  </si>
  <si>
    <t>GAMA CCPP  Module - 1</t>
  </si>
  <si>
    <t>KASHANG INTEGRATED</t>
  </si>
  <si>
    <t>CHANJU-I</t>
  </si>
  <si>
    <t>HSPCL</t>
  </si>
  <si>
    <t>PULICHINTALA</t>
  </si>
  <si>
    <t>TEESTA-III</t>
  </si>
  <si>
    <t>Start of FY 15-16</t>
  </si>
  <si>
    <t>End of FY 15-16</t>
  </si>
  <si>
    <t>Start of FY 16-17</t>
  </si>
  <si>
    <t>End of FY 16-17</t>
  </si>
  <si>
    <t>TOTAL</t>
  </si>
  <si>
    <t>SITAPURAM POWER LIMITED</t>
  </si>
  <si>
    <t>AGARTALA ST-I</t>
  </si>
  <si>
    <t>AGARTALA ST-II</t>
  </si>
  <si>
    <t>TEESTA URJA LTD</t>
  </si>
  <si>
    <t>Myanmar</t>
  </si>
  <si>
    <t>PRAGATI CCCP -III(6) WHR</t>
  </si>
  <si>
    <t>Joint Venture NTPC &amp; Bihar State Electricity Board</t>
  </si>
  <si>
    <t>GAMA</t>
  </si>
  <si>
    <t>GAMA Infraprop</t>
  </si>
  <si>
    <t xml:space="preserve">KSK Ventures </t>
  </si>
  <si>
    <t>BINJKOTE</t>
  </si>
  <si>
    <t>SKS POWER GENERATION</t>
  </si>
  <si>
    <t>SOLAPUR STPP</t>
  </si>
  <si>
    <t>KSK MAHANADI POWER</t>
  </si>
  <si>
    <t>BARAUNI (EXT)</t>
  </si>
  <si>
    <t xml:space="preserve">HIRANMAYE ENERGY LTD </t>
  </si>
  <si>
    <t>SHIRPUR</t>
  </si>
  <si>
    <t>SHIRPUR POWER PVT LTD</t>
  </si>
  <si>
    <t xml:space="preserve">THERMAL </t>
  </si>
  <si>
    <t>LARA</t>
  </si>
  <si>
    <t>CHHATISGARH</t>
  </si>
  <si>
    <t>MEJA STPP</t>
  </si>
  <si>
    <t xml:space="preserve">MEJA STPP </t>
  </si>
  <si>
    <t xml:space="preserve">UTTAR PRADESH </t>
  </si>
  <si>
    <t>JV NTPC &amp;UPRVUNL</t>
  </si>
  <si>
    <t>Start of FY 17-18</t>
  </si>
  <si>
    <t>End of FY 17-18</t>
  </si>
  <si>
    <t>UMTRU (NEW)</t>
  </si>
  <si>
    <r>
      <t>INDIA POWER TPP</t>
    </r>
    <r>
      <rPr>
        <b/>
        <sz val="7"/>
        <rFont val="Arial"/>
        <family val="2"/>
      </rPr>
      <t>(HALDIA, HIRANMAYE )</t>
    </r>
  </si>
  <si>
    <r>
      <t>INDIA POWER TPP</t>
    </r>
    <r>
      <rPr>
        <sz val="7"/>
        <rFont val="Arial"/>
        <family val="2"/>
      </rPr>
      <t xml:space="preserve"> (HALDIA, HIRANMAYE )</t>
    </r>
  </si>
  <si>
    <r>
      <t xml:space="preserve">INDIA POWER TPP </t>
    </r>
    <r>
      <rPr>
        <sz val="7"/>
        <rFont val="Arial"/>
        <family val="2"/>
      </rPr>
      <t>(HALDIA, HIRANMAYE )</t>
    </r>
  </si>
  <si>
    <t>SAINJ</t>
  </si>
  <si>
    <t>HPPCL</t>
  </si>
  <si>
    <t>KISHENGANGA</t>
  </si>
  <si>
    <t>NEW UMTRU</t>
  </si>
  <si>
    <t xml:space="preserve">DIKCHU </t>
  </si>
  <si>
    <t>SKPL</t>
  </si>
  <si>
    <t xml:space="preserve">SKPL </t>
  </si>
  <si>
    <t xml:space="preserve">TASHIDING </t>
  </si>
  <si>
    <t xml:space="preserve">TUIRIAL </t>
  </si>
  <si>
    <t xml:space="preserve">MIZORAM </t>
  </si>
  <si>
    <t>CENTRAL ELECTRICITY AUTHORITY: CO2 BASELINE DATABASE</t>
  </si>
  <si>
    <t>Himachal Pradesh Power Corporation Ltd.</t>
  </si>
  <si>
    <t>HIRANMAYE</t>
  </si>
  <si>
    <t>Hiranmaye Energy ltd.</t>
  </si>
  <si>
    <t>KSK Energy Ventures Ltd.</t>
  </si>
  <si>
    <t>Meghalaya Energy Corporation Ltd.</t>
  </si>
  <si>
    <t>SKS Power Gen.</t>
  </si>
  <si>
    <t>SKS Power Generation Chattisgarh Ltd.</t>
  </si>
  <si>
    <t>Sneha Kinetic Power Project Pvt. Ltd.</t>
  </si>
  <si>
    <t>Shirpur Power Pvt. Ltd.</t>
  </si>
  <si>
    <t>LAKWA GT (Ph-II)</t>
  </si>
  <si>
    <t>Start of FY 18-19</t>
  </si>
  <si>
    <t>End of FY 18-19</t>
  </si>
  <si>
    <t>GADARWARA</t>
  </si>
  <si>
    <t>PARE</t>
  </si>
  <si>
    <t>SITAPURAM POWER LTD.</t>
  </si>
  <si>
    <t>Sembcorp Energy India Ltd-P1</t>
  </si>
  <si>
    <t>DARLIPALLI STPP St-I</t>
  </si>
  <si>
    <t>ODISHA</t>
  </si>
  <si>
    <t>KHARGONE STPP St-I</t>
  </si>
  <si>
    <t>NABI NAGAR TPP (BRBCL)</t>
  </si>
  <si>
    <t>NTPC JV/NPGCL</t>
  </si>
  <si>
    <t>NTPC JV</t>
  </si>
  <si>
    <t>NEYVELI NEW TPP</t>
  </si>
  <si>
    <t xml:space="preserve">TANDA </t>
  </si>
  <si>
    <t>TANDA  ST-II</t>
  </si>
  <si>
    <t>NTPC/APCPL JV</t>
  </si>
  <si>
    <t>NABI NAGAR STPP (NEW)</t>
  </si>
  <si>
    <t>Start of FY 19-20</t>
  </si>
  <si>
    <t>End of FY 19-20</t>
  </si>
  <si>
    <t>KHONDONG</t>
  </si>
  <si>
    <t>KAMENG</t>
  </si>
  <si>
    <t>LADAKH</t>
  </si>
  <si>
    <t>2019-20</t>
  </si>
  <si>
    <t>GOINDWAL SAHIB TPP</t>
  </si>
  <si>
    <t>N_SAGAR</t>
  </si>
  <si>
    <t>N_ SAGAR   TPD</t>
  </si>
  <si>
    <t>N_SAGAR TPD</t>
  </si>
  <si>
    <t>HIRAKUD-II (CHIPLIMA)</t>
  </si>
  <si>
    <t>LARJI</t>
  </si>
  <si>
    <t xml:space="preserve">KUTTIYADI </t>
  </si>
  <si>
    <t>KUTTIYADI</t>
  </si>
  <si>
    <t>KUTTIYADI EXTN.</t>
  </si>
  <si>
    <t>PYKARA ULIMATE</t>
  </si>
  <si>
    <t>500MW</t>
  </si>
  <si>
    <t>Bhavnagar Energy Co Ltd.</t>
  </si>
  <si>
    <t>Subhash Projects and Marketing co Ltd.</t>
  </si>
  <si>
    <t>EMCO GMR WARORA TPP</t>
  </si>
  <si>
    <t>EMCO GMR  WARORA TPP</t>
  </si>
  <si>
    <t>2020-21</t>
  </si>
  <si>
    <t>Year 2020-2021</t>
  </si>
  <si>
    <t>Start of FY 20-21</t>
  </si>
  <si>
    <t>End of FY 20-21</t>
  </si>
  <si>
    <t>NEEPCO/NTPC JV</t>
  </si>
  <si>
    <t>RATNAGIRI/ NTPC JV</t>
  </si>
  <si>
    <t>NAMRUP ST</t>
  </si>
  <si>
    <t>BHADRADRI  TPP</t>
  </si>
  <si>
    <t>SINGOLI BHATWARI</t>
  </si>
  <si>
    <t>L&amp;T UTTARANCHAL HYDRO P LTD</t>
  </si>
  <si>
    <t>SAWRA KUDDU</t>
  </si>
  <si>
    <t>RAIGARH ENERGY GEN LTD</t>
  </si>
  <si>
    <t>NASHIK</t>
  </si>
  <si>
    <t>ANUPPUR TPP</t>
  </si>
  <si>
    <t>Raipur Energen Limited</t>
  </si>
  <si>
    <t>Telengana State Generation Corporation Ltd.</t>
  </si>
  <si>
    <t>Year 2021-2022</t>
  </si>
  <si>
    <t>BARH STPP I</t>
  </si>
  <si>
    <t>NPGCL</t>
  </si>
  <si>
    <t>H_GANJ B EXP-II</t>
  </si>
  <si>
    <t>TUTICORIN JV  Stage-IV</t>
  </si>
  <si>
    <t>SEPC</t>
  </si>
  <si>
    <t>RONGNICHU</t>
  </si>
  <si>
    <t>MBPC</t>
  </si>
  <si>
    <t>SORANG</t>
  </si>
  <si>
    <t>Start of FY 21-22</t>
  </si>
  <si>
    <t>2021-22</t>
  </si>
  <si>
    <t>BAJOLI HOLI</t>
  </si>
  <si>
    <t>GMR Bajoli Holi Hydro Pwr Pvt Ltd.</t>
  </si>
  <si>
    <t>HSPPL</t>
  </si>
  <si>
    <t>End of FY 21-22</t>
  </si>
  <si>
    <t>GMR Bajoli Holi</t>
  </si>
  <si>
    <t>GMR Bajoli Holi Power Pvt. Ltd.</t>
  </si>
  <si>
    <t>Himachal Sorang Power Pvt. Ltd.</t>
  </si>
  <si>
    <t>Madhya Bharat Power Corporation</t>
  </si>
  <si>
    <t>Sepc Power Pvt. Ltd.</t>
  </si>
  <si>
    <t>NIGRIE</t>
  </si>
  <si>
    <t xml:space="preserve">      given in "Tool to Calculate the Emission Factor for an Electricity System", Ver. 7.0 (p.16)</t>
  </si>
  <si>
    <t xml:space="preserve">       See "Tool to Calculate the Emission Factor for an Electricity System", Ver. 7.0 (p.10 &amp; 11), options a+b</t>
  </si>
  <si>
    <t>AND. NICOBAR DG</t>
  </si>
  <si>
    <t>AND. NICOBAR Pvt. DG</t>
  </si>
  <si>
    <t>COCHIN CCPP</t>
  </si>
  <si>
    <t>JAWAHARPUR STPP</t>
  </si>
  <si>
    <t>Jawaharpur STPP</t>
  </si>
  <si>
    <t>KASBA GT (LIQ.)</t>
  </si>
  <si>
    <t>KASHIPUR PHII</t>
  </si>
  <si>
    <t>NORTH KARANPURA</t>
  </si>
  <si>
    <t>OBRA-C STPP</t>
  </si>
  <si>
    <t>OPG POWER GENERATION PRIVATE</t>
  </si>
  <si>
    <t xml:space="preserve">SHREE CEMENT </t>
  </si>
  <si>
    <t>SHREE CEMENT</t>
  </si>
  <si>
    <t>VYASI HPS</t>
  </si>
  <si>
    <t>2022-23</t>
  </si>
  <si>
    <t>2023-24</t>
  </si>
  <si>
    <t>Year 2022-2023</t>
  </si>
  <si>
    <t>Year 2023-2024</t>
  </si>
  <si>
    <t>Net</t>
  </si>
  <si>
    <t>DISHERGARH TPP</t>
  </si>
  <si>
    <t>DPSCLTD</t>
  </si>
  <si>
    <r>
      <t xml:space="preserve">BHADRA  ( R) </t>
    </r>
    <r>
      <rPr>
        <sz val="7"/>
        <rFont val="Arial"/>
        <family val="2"/>
      </rPr>
      <t>(7.2MW unit coverted to RES)</t>
    </r>
  </si>
  <si>
    <r>
      <t xml:space="preserve">BHADRA  (RBC) </t>
    </r>
    <r>
      <rPr>
        <sz val="7"/>
        <rFont val="Arial"/>
        <family val="2"/>
      </rPr>
      <t>(6MW unit coverted to RES)</t>
    </r>
  </si>
  <si>
    <t>CO2 Emission by Captive (tCO2)</t>
  </si>
  <si>
    <t>CO2 Emissions in Database  (tCO2)</t>
  </si>
  <si>
    <t>Absolute CO2 Emissions Total (tCO2)</t>
  </si>
  <si>
    <t>Net Renewable Generation (GWh)</t>
  </si>
  <si>
    <t>Captive power Injected into grid (GWh)</t>
  </si>
  <si>
    <t>Total Net Generation (including Imports, RE and Captive) (GWh)</t>
  </si>
  <si>
    <t>Thermal Captive power Injected into grid (GWh)</t>
  </si>
  <si>
    <t>Weighted Average Grid Emission Rate (Incl. RES,Captive) (2)</t>
  </si>
  <si>
    <t>Weighted Average Grid Emission Rate (Incl. RES,Captive)</t>
  </si>
  <si>
    <t>2024-25
Net 
Generation 
GWh</t>
  </si>
  <si>
    <t xml:space="preserve">2024-25
FUEL 1 
Consumption
(if coal: only national coal) </t>
  </si>
  <si>
    <t>2024-25
FUEL 2 Consumption</t>
  </si>
  <si>
    <t>2024-25
Absolute
Emissions
t CO2</t>
  </si>
  <si>
    <t>2024-25
Specific 
Emissions
t CO2/MWh</t>
  </si>
  <si>
    <t>GODDA TPP</t>
  </si>
  <si>
    <t>PANKI TPS EXT</t>
  </si>
  <si>
    <t xml:space="preserve">YADADRI TPS </t>
  </si>
  <si>
    <t>GHATAMPUR TPP</t>
  </si>
  <si>
    <t>KHURJA STPP</t>
  </si>
  <si>
    <t xml:space="preserve">Maadurga Thermal Power Company Ltd. </t>
  </si>
  <si>
    <t>OPG Power Generation LTD</t>
  </si>
  <si>
    <t>NUPPL</t>
  </si>
  <si>
    <t>MTPCL</t>
  </si>
  <si>
    <t>YELHANKA CCPP</t>
  </si>
  <si>
    <t>PARBATI-II HPS</t>
  </si>
  <si>
    <t>UHL-III HPS</t>
  </si>
  <si>
    <t>PALLIVASAL EXTN HPS</t>
  </si>
  <si>
    <t>NAITWAR MORI HEP</t>
  </si>
  <si>
    <t xml:space="preserve">CAPACITY as on 31.03.2025 (MW) </t>
  </si>
  <si>
    <t>Year 2024-25</t>
  </si>
  <si>
    <t>TANIR BAVI (GMR KAKINADA)</t>
  </si>
  <si>
    <t>IND BARATH TPP (UTKAL)</t>
  </si>
  <si>
    <t xml:space="preserve">INDRA GANDHI STPP </t>
  </si>
  <si>
    <t>F_BAD CCPP</t>
  </si>
  <si>
    <t>LAKSHDWEEP DG</t>
  </si>
  <si>
    <t>BARODA CCPP</t>
  </si>
  <si>
    <r>
      <rPr>
        <sz val="9"/>
        <color indexed="8"/>
        <rFont val="SansSerif"/>
      </rPr>
      <t>HALDIA GT (Liq.)</t>
    </r>
  </si>
  <si>
    <r>
      <rPr>
        <b/>
        <sz val="9"/>
        <color indexed="8"/>
        <rFont val="SansSerif"/>
      </rPr>
      <t>HALDIA GT (Liq.)</t>
    </r>
  </si>
  <si>
    <t>TCP Limited</t>
  </si>
  <si>
    <t>TELANGANA STPP</t>
  </si>
  <si>
    <t>BSES(C)</t>
  </si>
  <si>
    <t>SCL</t>
  </si>
  <si>
    <t>ANDAMAN &amp; NICOBAR</t>
  </si>
  <si>
    <t>A&amp;N ADM</t>
  </si>
  <si>
    <t>BVPCL</t>
  </si>
  <si>
    <t xml:space="preserve">THOTTIYAR HEP </t>
  </si>
  <si>
    <t>LAKSHADWEEP</t>
  </si>
  <si>
    <t>ED LAKSHADWEEP</t>
  </si>
  <si>
    <t>TCP LIMITED</t>
  </si>
  <si>
    <t>2024-25</t>
  </si>
  <si>
    <t>Tota Imports</t>
  </si>
  <si>
    <t>PALATANA (TRIPURA CCPP)</t>
  </si>
  <si>
    <t>21.0</t>
  </si>
  <si>
    <t xml:space="preserve">2024-25
FUEL 1 Consumption
(only for imported coal) (kiloTonne)
</t>
  </si>
  <si>
    <t>Note:</t>
  </si>
  <si>
    <t xml:space="preserve"> ° Gas consumption in MMSCM, GCV of gas in kcal/m³</t>
  </si>
  <si>
    <t xml:space="preserve"> ° Diesel/oil consumption in kilo liters and GCV of diesel/oil in kcal/kg.</t>
  </si>
  <si>
    <t xml:space="preserve"> ° Naphtha consumption in kilo tonnes and GCV of Naphtha in kcal/kg.</t>
  </si>
  <si>
    <t xml:space="preserve"> ° Coal/Lignite consumption in kilo Tonne, GCV of gas in kcal/kg</t>
  </si>
  <si>
    <t>Net Import (GWh)</t>
  </si>
  <si>
    <t>ACM0002 / Ver 22.0 and "Tool to Calculate the Emission Factor for an Electricity System", Version 7.0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</si>
</sst>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0.0"/>
    <numFmt numFmtId="166" formatCode="0.000"/>
    <numFmt numFmtId="167" formatCode="#,##0.0"/>
    <numFmt numFmtId="168" formatCode="0.0%"/>
    <numFmt numFmtId="169" formatCode="#,##0.000"/>
    <numFmt numFmtId="170" formatCode="[$-409]dd\-mmm\-yy;@"/>
    <numFmt numFmtId="171" formatCode="0.0000"/>
    <numFmt numFmtId="172" formatCode="_-* #,##0.00_k_r_._-;\-* #,##0.00_k_r_._-;_-* &quot;-&quot;??_k_r_._-;_-@_-"/>
    <numFmt numFmtId="173" formatCode="[$-409]d\-mmm\-yy;@"/>
    <numFmt numFmtId="174" formatCode="#,##0.0000"/>
    <numFmt numFmtId="180" formatCode="#0.00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4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8"/>
      <color indexed="50"/>
      <name val="Arial"/>
      <family val="2"/>
    </font>
    <font>
      <b/>
      <sz val="8"/>
      <color indexed="46"/>
      <name val="Arial"/>
      <family val="2"/>
    </font>
    <font>
      <b/>
      <i/>
      <sz val="24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</font>
    <font>
      <u/>
      <sz val="10"/>
      <color theme="11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sz val="10"/>
      <color rgb="FF00000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SansSerif"/>
    </font>
    <font>
      <b/>
      <sz val="9"/>
      <color indexed="8"/>
      <name val="SansSerif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/>
        <bgColor rgb="FF00000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221">
    <xf numFmtId="0" fontId="0" fillId="0" borderId="0"/>
    <xf numFmtId="164" fontId="7" fillId="0" borderId="0" applyFont="0" applyFill="0" applyBorder="0" applyAlignment="0" applyProtection="0"/>
    <xf numFmtId="170" fontId="7" fillId="0" borderId="0"/>
    <xf numFmtId="170" fontId="7" fillId="0" borderId="0"/>
    <xf numFmtId="170" fontId="7" fillId="0" borderId="0"/>
    <xf numFmtId="9" fontId="3" fillId="0" borderId="0" applyFont="0" applyFill="0" applyBorder="0" applyAlignment="0" applyProtection="0"/>
    <xf numFmtId="0" fontId="2" fillId="0" borderId="0"/>
    <xf numFmtId="170" fontId="3" fillId="0" borderId="0"/>
    <xf numFmtId="170" fontId="24" fillId="9" borderId="0" applyNumberFormat="0" applyBorder="0" applyAlignment="0" applyProtection="0"/>
    <xf numFmtId="170" fontId="24" fillId="10" borderId="0" applyNumberFormat="0" applyBorder="0" applyAlignment="0" applyProtection="0"/>
    <xf numFmtId="170" fontId="24" fillId="11" borderId="0" applyNumberFormat="0" applyBorder="0" applyAlignment="0" applyProtection="0"/>
    <xf numFmtId="170" fontId="24" fillId="12" borderId="0" applyNumberFormat="0" applyBorder="0" applyAlignment="0" applyProtection="0"/>
    <xf numFmtId="170" fontId="24" fillId="13" borderId="0" applyNumberFormat="0" applyBorder="0" applyAlignment="0" applyProtection="0"/>
    <xf numFmtId="170" fontId="24" fillId="14" borderId="0" applyNumberFormat="0" applyBorder="0" applyAlignment="0" applyProtection="0"/>
    <xf numFmtId="170" fontId="24" fillId="15" borderId="0" applyNumberFormat="0" applyBorder="0" applyAlignment="0" applyProtection="0"/>
    <xf numFmtId="170" fontId="24" fillId="16" borderId="0" applyNumberFormat="0" applyBorder="0" applyAlignment="0" applyProtection="0"/>
    <xf numFmtId="170" fontId="24" fillId="17" borderId="0" applyNumberFormat="0" applyBorder="0" applyAlignment="0" applyProtection="0"/>
    <xf numFmtId="170" fontId="24" fillId="12" borderId="0" applyNumberFormat="0" applyBorder="0" applyAlignment="0" applyProtection="0"/>
    <xf numFmtId="170" fontId="24" fillId="15" borderId="0" applyNumberFormat="0" applyBorder="0" applyAlignment="0" applyProtection="0"/>
    <xf numFmtId="170" fontId="24" fillId="18" borderId="0" applyNumberFormat="0" applyBorder="0" applyAlignment="0" applyProtection="0"/>
    <xf numFmtId="170" fontId="25" fillId="19" borderId="0" applyNumberFormat="0" applyBorder="0" applyAlignment="0" applyProtection="0"/>
    <xf numFmtId="170" fontId="25" fillId="16" borderId="0" applyNumberFormat="0" applyBorder="0" applyAlignment="0" applyProtection="0"/>
    <xf numFmtId="170" fontId="25" fillId="17" borderId="0" applyNumberFormat="0" applyBorder="0" applyAlignment="0" applyProtection="0"/>
    <xf numFmtId="170" fontId="25" fillId="20" borderId="0" applyNumberFormat="0" applyBorder="0" applyAlignment="0" applyProtection="0"/>
    <xf numFmtId="170" fontId="25" fillId="21" borderId="0" applyNumberFormat="0" applyBorder="0" applyAlignment="0" applyProtection="0"/>
    <xf numFmtId="170" fontId="25" fillId="22" borderId="0" applyNumberFormat="0" applyBorder="0" applyAlignment="0" applyProtection="0"/>
    <xf numFmtId="170" fontId="25" fillId="23" borderId="0" applyNumberFormat="0" applyBorder="0" applyAlignment="0" applyProtection="0"/>
    <xf numFmtId="170" fontId="25" fillId="24" borderId="0" applyNumberFormat="0" applyBorder="0" applyAlignment="0" applyProtection="0"/>
    <xf numFmtId="170" fontId="25" fillId="25" borderId="0" applyNumberFormat="0" applyBorder="0" applyAlignment="0" applyProtection="0"/>
    <xf numFmtId="170" fontId="25" fillId="20" borderId="0" applyNumberFormat="0" applyBorder="0" applyAlignment="0" applyProtection="0"/>
    <xf numFmtId="170" fontId="25" fillId="21" borderId="0" applyNumberFormat="0" applyBorder="0" applyAlignment="0" applyProtection="0"/>
    <xf numFmtId="170" fontId="25" fillId="26" borderId="0" applyNumberFormat="0" applyBorder="0" applyAlignment="0" applyProtection="0"/>
    <xf numFmtId="170" fontId="26" fillId="10" borderId="0" applyNumberFormat="0" applyBorder="0" applyAlignment="0" applyProtection="0"/>
    <xf numFmtId="170" fontId="27" fillId="27" borderId="12" applyNumberFormat="0" applyAlignment="0" applyProtection="0"/>
    <xf numFmtId="170" fontId="28" fillId="28" borderId="13" applyNumberFormat="0" applyAlignment="0" applyProtection="0"/>
    <xf numFmtId="170" fontId="29" fillId="0" borderId="0" applyNumberFormat="0" applyFill="0" applyBorder="0" applyAlignment="0" applyProtection="0"/>
    <xf numFmtId="170" fontId="30" fillId="11" borderId="0" applyNumberFormat="0" applyBorder="0" applyAlignment="0" applyProtection="0"/>
    <xf numFmtId="170" fontId="31" fillId="0" borderId="14" applyNumberFormat="0" applyFill="0" applyAlignment="0" applyProtection="0"/>
    <xf numFmtId="170" fontId="32" fillId="0" borderId="15" applyNumberFormat="0" applyFill="0" applyAlignment="0" applyProtection="0"/>
    <xf numFmtId="170" fontId="33" fillId="0" borderId="16" applyNumberFormat="0" applyFill="0" applyAlignment="0" applyProtection="0"/>
    <xf numFmtId="170" fontId="33" fillId="0" borderId="0" applyNumberFormat="0" applyFill="0" applyBorder="0" applyAlignment="0" applyProtection="0"/>
    <xf numFmtId="170" fontId="34" fillId="14" borderId="12" applyNumberFormat="0" applyAlignment="0" applyProtection="0"/>
    <xf numFmtId="170" fontId="35" fillId="0" borderId="17" applyNumberFormat="0" applyFill="0" applyAlignment="0" applyProtection="0"/>
    <xf numFmtId="170" fontId="36" fillId="29" borderId="0" applyNumberFormat="0" applyBorder="0" applyAlignment="0" applyProtection="0"/>
    <xf numFmtId="170" fontId="3" fillId="0" borderId="0"/>
    <xf numFmtId="170" fontId="3" fillId="30" borderId="18" applyNumberFormat="0" applyFont="0" applyAlignment="0" applyProtection="0"/>
    <xf numFmtId="170" fontId="37" fillId="27" borderId="19" applyNumberFormat="0" applyAlignment="0" applyProtection="0"/>
    <xf numFmtId="170" fontId="38" fillId="0" borderId="0" applyNumberFormat="0" applyFill="0" applyBorder="0" applyAlignment="0" applyProtection="0"/>
    <xf numFmtId="170" fontId="39" fillId="0" borderId="20" applyNumberFormat="0" applyFill="0" applyAlignment="0" applyProtection="0"/>
    <xf numFmtId="170" fontId="40" fillId="0" borderId="0" applyNumberFormat="0" applyFill="0" applyBorder="0" applyAlignment="0" applyProtection="0"/>
    <xf numFmtId="170" fontId="3" fillId="30" borderId="18" applyNumberFormat="0" applyFont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5" fillId="0" borderId="0" applyNumberFormat="0" applyFill="0" applyBorder="0" applyAlignment="0" applyProtection="0">
      <alignment vertical="top"/>
      <protection locked="0"/>
    </xf>
    <xf numFmtId="170" fontId="3" fillId="0" borderId="0"/>
    <xf numFmtId="170" fontId="3" fillId="0" borderId="0"/>
    <xf numFmtId="170" fontId="3" fillId="0" borderId="0"/>
    <xf numFmtId="172" fontId="3" fillId="0" borderId="0" applyFont="0" applyFill="0" applyBorder="0" applyAlignment="0" applyProtection="0"/>
    <xf numFmtId="0" fontId="2" fillId="0" borderId="0"/>
    <xf numFmtId="0" fontId="41" fillId="0" borderId="0" applyNumberFormat="0" applyFill="0" applyBorder="0" applyAlignment="0" applyProtection="0">
      <alignment vertical="top"/>
      <protection locked="0"/>
    </xf>
    <xf numFmtId="170" fontId="3" fillId="0" borderId="0"/>
    <xf numFmtId="170" fontId="24" fillId="9" borderId="0" applyNumberFormat="0" applyBorder="0" applyAlignment="0" applyProtection="0"/>
    <xf numFmtId="170" fontId="24" fillId="10" borderId="0" applyNumberFormat="0" applyBorder="0" applyAlignment="0" applyProtection="0"/>
    <xf numFmtId="170" fontId="24" fillId="11" borderId="0" applyNumberFormat="0" applyBorder="0" applyAlignment="0" applyProtection="0"/>
    <xf numFmtId="170" fontId="24" fillId="12" borderId="0" applyNumberFormat="0" applyBorder="0" applyAlignment="0" applyProtection="0"/>
    <xf numFmtId="170" fontId="24" fillId="13" borderId="0" applyNumberFormat="0" applyBorder="0" applyAlignment="0" applyProtection="0"/>
    <xf numFmtId="170" fontId="24" fillId="14" borderId="0" applyNumberFormat="0" applyBorder="0" applyAlignment="0" applyProtection="0"/>
    <xf numFmtId="170" fontId="24" fillId="15" borderId="0" applyNumberFormat="0" applyBorder="0" applyAlignment="0" applyProtection="0"/>
    <xf numFmtId="170" fontId="24" fillId="16" borderId="0" applyNumberFormat="0" applyBorder="0" applyAlignment="0" applyProtection="0"/>
    <xf numFmtId="170" fontId="24" fillId="17" borderId="0" applyNumberFormat="0" applyBorder="0" applyAlignment="0" applyProtection="0"/>
    <xf numFmtId="170" fontId="24" fillId="12" borderId="0" applyNumberFormat="0" applyBorder="0" applyAlignment="0" applyProtection="0"/>
    <xf numFmtId="170" fontId="24" fillId="15" borderId="0" applyNumberFormat="0" applyBorder="0" applyAlignment="0" applyProtection="0"/>
    <xf numFmtId="170" fontId="24" fillId="18" borderId="0" applyNumberFormat="0" applyBorder="0" applyAlignment="0" applyProtection="0"/>
    <xf numFmtId="170" fontId="25" fillId="19" borderId="0" applyNumberFormat="0" applyBorder="0" applyAlignment="0" applyProtection="0"/>
    <xf numFmtId="170" fontId="25" fillId="16" borderId="0" applyNumberFormat="0" applyBorder="0" applyAlignment="0" applyProtection="0"/>
    <xf numFmtId="170" fontId="25" fillId="17" borderId="0" applyNumberFormat="0" applyBorder="0" applyAlignment="0" applyProtection="0"/>
    <xf numFmtId="170" fontId="25" fillId="20" borderId="0" applyNumberFormat="0" applyBorder="0" applyAlignment="0" applyProtection="0"/>
    <xf numFmtId="170" fontId="25" fillId="21" borderId="0" applyNumberFormat="0" applyBorder="0" applyAlignment="0" applyProtection="0"/>
    <xf numFmtId="170" fontId="25" fillId="22" borderId="0" applyNumberFormat="0" applyBorder="0" applyAlignment="0" applyProtection="0"/>
    <xf numFmtId="170" fontId="25" fillId="23" borderId="0" applyNumberFormat="0" applyBorder="0" applyAlignment="0" applyProtection="0"/>
    <xf numFmtId="170" fontId="25" fillId="24" borderId="0" applyNumberFormat="0" applyBorder="0" applyAlignment="0" applyProtection="0"/>
    <xf numFmtId="170" fontId="25" fillId="25" borderId="0" applyNumberFormat="0" applyBorder="0" applyAlignment="0" applyProtection="0"/>
    <xf numFmtId="170" fontId="25" fillId="20" borderId="0" applyNumberFormat="0" applyBorder="0" applyAlignment="0" applyProtection="0"/>
    <xf numFmtId="170" fontId="25" fillId="21" borderId="0" applyNumberFormat="0" applyBorder="0" applyAlignment="0" applyProtection="0"/>
    <xf numFmtId="170" fontId="25" fillId="26" borderId="0" applyNumberFormat="0" applyBorder="0" applyAlignment="0" applyProtection="0"/>
    <xf numFmtId="170" fontId="26" fillId="10" borderId="0" applyNumberFormat="0" applyBorder="0" applyAlignment="0" applyProtection="0"/>
    <xf numFmtId="170" fontId="27" fillId="27" borderId="12" applyNumberFormat="0" applyAlignment="0" applyProtection="0"/>
    <xf numFmtId="170" fontId="28" fillId="28" borderId="13" applyNumberFormat="0" applyAlignment="0" applyProtection="0"/>
    <xf numFmtId="170" fontId="29" fillId="0" borderId="0" applyNumberFormat="0" applyFill="0" applyBorder="0" applyAlignment="0" applyProtection="0"/>
    <xf numFmtId="170" fontId="30" fillId="11" borderId="0" applyNumberFormat="0" applyBorder="0" applyAlignment="0" applyProtection="0"/>
    <xf numFmtId="170" fontId="31" fillId="0" borderId="14" applyNumberFormat="0" applyFill="0" applyAlignment="0" applyProtection="0"/>
    <xf numFmtId="170" fontId="32" fillId="0" borderId="15" applyNumberFormat="0" applyFill="0" applyAlignment="0" applyProtection="0"/>
    <xf numFmtId="170" fontId="33" fillId="0" borderId="16" applyNumberFormat="0" applyFill="0" applyAlignment="0" applyProtection="0"/>
    <xf numFmtId="170" fontId="33" fillId="0" borderId="0" applyNumberFormat="0" applyFill="0" applyBorder="0" applyAlignment="0" applyProtection="0"/>
    <xf numFmtId="170" fontId="34" fillId="14" borderId="12" applyNumberFormat="0" applyAlignment="0" applyProtection="0"/>
    <xf numFmtId="170" fontId="35" fillId="0" borderId="17" applyNumberFormat="0" applyFill="0" applyAlignment="0" applyProtection="0"/>
    <xf numFmtId="170" fontId="36" fillId="29" borderId="0" applyNumberFormat="0" applyBorder="0" applyAlignment="0" applyProtection="0"/>
    <xf numFmtId="170" fontId="3" fillId="30" borderId="18" applyNumberFormat="0" applyFont="0" applyAlignment="0" applyProtection="0"/>
    <xf numFmtId="170" fontId="37" fillId="27" borderId="19" applyNumberFormat="0" applyAlignment="0" applyProtection="0"/>
    <xf numFmtId="170" fontId="38" fillId="0" borderId="0" applyNumberFormat="0" applyFill="0" applyBorder="0" applyAlignment="0" applyProtection="0"/>
    <xf numFmtId="170" fontId="39" fillId="0" borderId="20" applyNumberFormat="0" applyFill="0" applyAlignment="0" applyProtection="0"/>
    <xf numFmtId="170" fontId="40" fillId="0" borderId="0" applyNumberFormat="0" applyFill="0" applyBorder="0" applyAlignment="0" applyProtection="0"/>
    <xf numFmtId="170" fontId="5" fillId="0" borderId="0" applyNumberFormat="0" applyFill="0" applyBorder="0" applyAlignment="0" applyProtection="0">
      <alignment vertical="top"/>
      <protection locked="0"/>
    </xf>
    <xf numFmtId="172" fontId="3" fillId="0" borderId="0" applyFont="0" applyFill="0" applyBorder="0" applyAlignment="0" applyProtection="0"/>
    <xf numFmtId="170" fontId="3" fillId="0" borderId="0"/>
    <xf numFmtId="173" fontId="24" fillId="9" borderId="0" applyNumberFormat="0" applyBorder="0" applyAlignment="0" applyProtection="0"/>
    <xf numFmtId="173" fontId="24" fillId="10" borderId="0" applyNumberFormat="0" applyBorder="0" applyAlignment="0" applyProtection="0"/>
    <xf numFmtId="173" fontId="24" fillId="11" borderId="0" applyNumberFormat="0" applyBorder="0" applyAlignment="0" applyProtection="0"/>
    <xf numFmtId="173" fontId="24" fillId="12" borderId="0" applyNumberFormat="0" applyBorder="0" applyAlignment="0" applyProtection="0"/>
    <xf numFmtId="173" fontId="24" fillId="13" borderId="0" applyNumberFormat="0" applyBorder="0" applyAlignment="0" applyProtection="0"/>
    <xf numFmtId="173" fontId="24" fillId="14" borderId="0" applyNumberFormat="0" applyBorder="0" applyAlignment="0" applyProtection="0"/>
    <xf numFmtId="173" fontId="24" fillId="15" borderId="0" applyNumberFormat="0" applyBorder="0" applyAlignment="0" applyProtection="0"/>
    <xf numFmtId="173" fontId="24" fillId="16" borderId="0" applyNumberFormat="0" applyBorder="0" applyAlignment="0" applyProtection="0"/>
    <xf numFmtId="173" fontId="24" fillId="17" borderId="0" applyNumberFormat="0" applyBorder="0" applyAlignment="0" applyProtection="0"/>
    <xf numFmtId="173" fontId="24" fillId="12" borderId="0" applyNumberFormat="0" applyBorder="0" applyAlignment="0" applyProtection="0"/>
    <xf numFmtId="173" fontId="24" fillId="15" borderId="0" applyNumberFormat="0" applyBorder="0" applyAlignment="0" applyProtection="0"/>
    <xf numFmtId="173" fontId="24" fillId="18" borderId="0" applyNumberFormat="0" applyBorder="0" applyAlignment="0" applyProtection="0"/>
    <xf numFmtId="173" fontId="25" fillId="19" borderId="0" applyNumberFormat="0" applyBorder="0" applyAlignment="0" applyProtection="0"/>
    <xf numFmtId="173" fontId="25" fillId="16" borderId="0" applyNumberFormat="0" applyBorder="0" applyAlignment="0" applyProtection="0"/>
    <xf numFmtId="173" fontId="25" fillId="17" borderId="0" applyNumberFormat="0" applyBorder="0" applyAlignment="0" applyProtection="0"/>
    <xf numFmtId="173" fontId="25" fillId="20" borderId="0" applyNumberFormat="0" applyBorder="0" applyAlignment="0" applyProtection="0"/>
    <xf numFmtId="173" fontId="25" fillId="21" borderId="0" applyNumberFormat="0" applyBorder="0" applyAlignment="0" applyProtection="0"/>
    <xf numFmtId="173" fontId="25" fillId="22" borderId="0" applyNumberFormat="0" applyBorder="0" applyAlignment="0" applyProtection="0"/>
    <xf numFmtId="173" fontId="25" fillId="23" borderId="0" applyNumberFormat="0" applyBorder="0" applyAlignment="0" applyProtection="0"/>
    <xf numFmtId="173" fontId="25" fillId="24" borderId="0" applyNumberFormat="0" applyBorder="0" applyAlignment="0" applyProtection="0"/>
    <xf numFmtId="173" fontId="25" fillId="25" borderId="0" applyNumberFormat="0" applyBorder="0" applyAlignment="0" applyProtection="0"/>
    <xf numFmtId="173" fontId="25" fillId="20" borderId="0" applyNumberFormat="0" applyBorder="0" applyAlignment="0" applyProtection="0"/>
    <xf numFmtId="173" fontId="25" fillId="21" borderId="0" applyNumberFormat="0" applyBorder="0" applyAlignment="0" applyProtection="0"/>
    <xf numFmtId="173" fontId="25" fillId="26" borderId="0" applyNumberFormat="0" applyBorder="0" applyAlignment="0" applyProtection="0"/>
    <xf numFmtId="173" fontId="26" fillId="10" borderId="0" applyNumberFormat="0" applyBorder="0" applyAlignment="0" applyProtection="0"/>
    <xf numFmtId="173" fontId="27" fillId="27" borderId="12" applyNumberFormat="0" applyAlignment="0" applyProtection="0"/>
    <xf numFmtId="173" fontId="28" fillId="28" borderId="13" applyNumberFormat="0" applyAlignment="0" applyProtection="0"/>
    <xf numFmtId="172" fontId="3" fillId="0" borderId="0" applyFont="0" applyFill="0" applyBorder="0" applyAlignment="0" applyProtection="0"/>
    <xf numFmtId="173" fontId="29" fillId="0" borderId="0" applyNumberFormat="0" applyFill="0" applyBorder="0" applyAlignment="0" applyProtection="0"/>
    <xf numFmtId="173" fontId="30" fillId="11" borderId="0" applyNumberFormat="0" applyBorder="0" applyAlignment="0" applyProtection="0"/>
    <xf numFmtId="173" fontId="31" fillId="0" borderId="14" applyNumberFormat="0" applyFill="0" applyAlignment="0" applyProtection="0"/>
    <xf numFmtId="173" fontId="32" fillId="0" borderId="15" applyNumberFormat="0" applyFill="0" applyAlignment="0" applyProtection="0"/>
    <xf numFmtId="173" fontId="33" fillId="0" borderId="16" applyNumberFormat="0" applyFill="0" applyAlignment="0" applyProtection="0"/>
    <xf numFmtId="173" fontId="33" fillId="0" borderId="0" applyNumberFormat="0" applyFill="0" applyBorder="0" applyAlignment="0" applyProtection="0"/>
    <xf numFmtId="173" fontId="34" fillId="14" borderId="12" applyNumberFormat="0" applyAlignment="0" applyProtection="0"/>
    <xf numFmtId="173" fontId="35" fillId="0" borderId="17" applyNumberFormat="0" applyFill="0" applyAlignment="0" applyProtection="0"/>
    <xf numFmtId="173" fontId="36" fillId="29" borderId="0" applyNumberFormat="0" applyBorder="0" applyAlignment="0" applyProtection="0"/>
    <xf numFmtId="173" fontId="3" fillId="0" borderId="0"/>
    <xf numFmtId="173" fontId="3" fillId="0" borderId="0"/>
    <xf numFmtId="173" fontId="3" fillId="0" borderId="0"/>
    <xf numFmtId="173" fontId="3" fillId="30" borderId="18" applyNumberFormat="0" applyFont="0" applyAlignment="0" applyProtection="0"/>
    <xf numFmtId="173" fontId="37" fillId="27" borderId="19" applyNumberFormat="0" applyAlignment="0" applyProtection="0"/>
    <xf numFmtId="173" fontId="38" fillId="0" borderId="0" applyNumberFormat="0" applyFill="0" applyBorder="0" applyAlignment="0" applyProtection="0"/>
    <xf numFmtId="173" fontId="39" fillId="0" borderId="20" applyNumberFormat="0" applyFill="0" applyAlignment="0" applyProtection="0"/>
    <xf numFmtId="173" fontId="40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70" fontId="3" fillId="0" borderId="0"/>
    <xf numFmtId="170" fontId="24" fillId="9" borderId="0" applyNumberFormat="0" applyBorder="0" applyAlignment="0" applyProtection="0"/>
    <xf numFmtId="170" fontId="24" fillId="10" borderId="0" applyNumberFormat="0" applyBorder="0" applyAlignment="0" applyProtection="0"/>
    <xf numFmtId="170" fontId="24" fillId="11" borderId="0" applyNumberFormat="0" applyBorder="0" applyAlignment="0" applyProtection="0"/>
    <xf numFmtId="170" fontId="24" fillId="12" borderId="0" applyNumberFormat="0" applyBorder="0" applyAlignment="0" applyProtection="0"/>
    <xf numFmtId="170" fontId="24" fillId="13" borderId="0" applyNumberFormat="0" applyBorder="0" applyAlignment="0" applyProtection="0"/>
    <xf numFmtId="170" fontId="24" fillId="14" borderId="0" applyNumberFormat="0" applyBorder="0" applyAlignment="0" applyProtection="0"/>
    <xf numFmtId="170" fontId="24" fillId="15" borderId="0" applyNumberFormat="0" applyBorder="0" applyAlignment="0" applyProtection="0"/>
    <xf numFmtId="170" fontId="24" fillId="16" borderId="0" applyNumberFormat="0" applyBorder="0" applyAlignment="0" applyProtection="0"/>
    <xf numFmtId="170" fontId="24" fillId="17" borderId="0" applyNumberFormat="0" applyBorder="0" applyAlignment="0" applyProtection="0"/>
    <xf numFmtId="170" fontId="24" fillId="12" borderId="0" applyNumberFormat="0" applyBorder="0" applyAlignment="0" applyProtection="0"/>
    <xf numFmtId="170" fontId="24" fillId="15" borderId="0" applyNumberFormat="0" applyBorder="0" applyAlignment="0" applyProtection="0"/>
    <xf numFmtId="170" fontId="24" fillId="18" borderId="0" applyNumberFormat="0" applyBorder="0" applyAlignment="0" applyProtection="0"/>
    <xf numFmtId="170" fontId="25" fillId="19" borderId="0" applyNumberFormat="0" applyBorder="0" applyAlignment="0" applyProtection="0"/>
    <xf numFmtId="170" fontId="25" fillId="16" borderId="0" applyNumberFormat="0" applyBorder="0" applyAlignment="0" applyProtection="0"/>
    <xf numFmtId="170" fontId="25" fillId="17" borderId="0" applyNumberFormat="0" applyBorder="0" applyAlignment="0" applyProtection="0"/>
    <xf numFmtId="170" fontId="25" fillId="20" borderId="0" applyNumberFormat="0" applyBorder="0" applyAlignment="0" applyProtection="0"/>
    <xf numFmtId="170" fontId="25" fillId="21" borderId="0" applyNumberFormat="0" applyBorder="0" applyAlignment="0" applyProtection="0"/>
    <xf numFmtId="170" fontId="25" fillId="22" borderId="0" applyNumberFormat="0" applyBorder="0" applyAlignment="0" applyProtection="0"/>
    <xf numFmtId="170" fontId="25" fillId="23" borderId="0" applyNumberFormat="0" applyBorder="0" applyAlignment="0" applyProtection="0"/>
    <xf numFmtId="170" fontId="25" fillId="24" borderId="0" applyNumberFormat="0" applyBorder="0" applyAlignment="0" applyProtection="0"/>
    <xf numFmtId="170" fontId="25" fillId="25" borderId="0" applyNumberFormat="0" applyBorder="0" applyAlignment="0" applyProtection="0"/>
    <xf numFmtId="170" fontId="25" fillId="20" borderId="0" applyNumberFormat="0" applyBorder="0" applyAlignment="0" applyProtection="0"/>
    <xf numFmtId="170" fontId="25" fillId="21" borderId="0" applyNumberFormat="0" applyBorder="0" applyAlignment="0" applyProtection="0"/>
    <xf numFmtId="170" fontId="25" fillId="26" borderId="0" applyNumberFormat="0" applyBorder="0" applyAlignment="0" applyProtection="0"/>
    <xf numFmtId="170" fontId="26" fillId="10" borderId="0" applyNumberFormat="0" applyBorder="0" applyAlignment="0" applyProtection="0"/>
    <xf numFmtId="170" fontId="27" fillId="27" borderId="12" applyNumberFormat="0" applyAlignment="0" applyProtection="0"/>
    <xf numFmtId="170" fontId="28" fillId="28" borderId="13" applyNumberFormat="0" applyAlignment="0" applyProtection="0"/>
    <xf numFmtId="170" fontId="29" fillId="0" borderId="0" applyNumberFormat="0" applyFill="0" applyBorder="0" applyAlignment="0" applyProtection="0"/>
    <xf numFmtId="170" fontId="30" fillId="11" borderId="0" applyNumberFormat="0" applyBorder="0" applyAlignment="0" applyProtection="0"/>
    <xf numFmtId="170" fontId="31" fillId="0" borderId="14" applyNumberFormat="0" applyFill="0" applyAlignment="0" applyProtection="0"/>
    <xf numFmtId="170" fontId="32" fillId="0" borderId="15" applyNumberFormat="0" applyFill="0" applyAlignment="0" applyProtection="0"/>
    <xf numFmtId="170" fontId="33" fillId="0" borderId="16" applyNumberFormat="0" applyFill="0" applyAlignment="0" applyProtection="0"/>
    <xf numFmtId="170" fontId="33" fillId="0" borderId="0" applyNumberFormat="0" applyFill="0" applyBorder="0" applyAlignment="0" applyProtection="0"/>
    <xf numFmtId="170" fontId="34" fillId="14" borderId="12" applyNumberFormat="0" applyAlignment="0" applyProtection="0"/>
    <xf numFmtId="170" fontId="35" fillId="0" borderId="17" applyNumberFormat="0" applyFill="0" applyAlignment="0" applyProtection="0"/>
    <xf numFmtId="170" fontId="36" fillId="29" borderId="0" applyNumberFormat="0" applyBorder="0" applyAlignment="0" applyProtection="0"/>
    <xf numFmtId="170" fontId="3" fillId="30" borderId="18" applyNumberFormat="0" applyFont="0" applyAlignment="0" applyProtection="0"/>
    <xf numFmtId="170" fontId="37" fillId="27" borderId="19" applyNumberFormat="0" applyAlignment="0" applyProtection="0"/>
    <xf numFmtId="170" fontId="38" fillId="0" borderId="0" applyNumberFormat="0" applyFill="0" applyBorder="0" applyAlignment="0" applyProtection="0"/>
    <xf numFmtId="170" fontId="39" fillId="0" borderId="20" applyNumberFormat="0" applyFill="0" applyAlignment="0" applyProtection="0"/>
    <xf numFmtId="170" fontId="40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170" fontId="3" fillId="0" borderId="0"/>
    <xf numFmtId="0" fontId="2" fillId="0" borderId="0"/>
    <xf numFmtId="9" fontId="3" fillId="0" borderId="0" applyFont="0" applyFill="0" applyBorder="0" applyAlignment="0" applyProtection="0"/>
    <xf numFmtId="170" fontId="3" fillId="0" borderId="0"/>
    <xf numFmtId="0" fontId="2" fillId="0" borderId="0"/>
    <xf numFmtId="0" fontId="2" fillId="0" borderId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24" fillId="0" borderId="0" applyNumberFormat="0" applyFill="0" applyBorder="0" applyProtection="0"/>
  </cellStyleXfs>
  <cellXfs count="291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3" fontId="8" fillId="0" borderId="0" xfId="0" applyNumberFormat="1" applyFont="1"/>
    <xf numFmtId="3" fontId="8" fillId="0" borderId="1" xfId="0" applyNumberFormat="1" applyFont="1" applyBorder="1"/>
    <xf numFmtId="0" fontId="8" fillId="0" borderId="3" xfId="0" applyFont="1" applyBorder="1" applyAlignment="1">
      <alignment horizontal="right"/>
    </xf>
    <xf numFmtId="0" fontId="9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3" xfId="0" applyFont="1" applyBorder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0" fontId="8" fillId="0" borderId="0" xfId="0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left" indent="1"/>
    </xf>
    <xf numFmtId="9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4" xfId="0" applyFont="1" applyBorder="1" applyAlignment="1">
      <alignment horizontal="left" indent="1"/>
    </xf>
    <xf numFmtId="9" fontId="8" fillId="0" borderId="3" xfId="0" applyNumberFormat="1" applyFont="1" applyBorder="1" applyAlignment="1">
      <alignment horizontal="right"/>
    </xf>
    <xf numFmtId="2" fontId="8" fillId="0" borderId="3" xfId="0" applyNumberFormat="1" applyFont="1" applyBorder="1"/>
    <xf numFmtId="168" fontId="8" fillId="0" borderId="0" xfId="0" applyNumberFormat="1" applyFont="1"/>
    <xf numFmtId="9" fontId="8" fillId="0" borderId="0" xfId="0" applyNumberFormat="1" applyFont="1"/>
    <xf numFmtId="165" fontId="8" fillId="0" borderId="0" xfId="0" applyNumberFormat="1" applyFont="1"/>
    <xf numFmtId="165" fontId="8" fillId="0" borderId="0" xfId="0" applyNumberFormat="1" applyFont="1" applyAlignment="1">
      <alignment horizontal="right"/>
    </xf>
    <xf numFmtId="167" fontId="8" fillId="0" borderId="0" xfId="0" applyNumberFormat="1" applyFont="1"/>
    <xf numFmtId="2" fontId="8" fillId="0" borderId="5" xfId="0" applyNumberFormat="1" applyFont="1" applyBorder="1"/>
    <xf numFmtId="2" fontId="8" fillId="0" borderId="0" xfId="0" applyNumberFormat="1" applyFont="1"/>
    <xf numFmtId="2" fontId="8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right"/>
    </xf>
    <xf numFmtId="9" fontId="8" fillId="0" borderId="4" xfId="0" applyNumberFormat="1" applyFont="1" applyBorder="1" applyAlignment="1">
      <alignment horizontal="right"/>
    </xf>
    <xf numFmtId="165" fontId="8" fillId="0" borderId="4" xfId="0" applyNumberFormat="1" applyFont="1" applyBorder="1"/>
    <xf numFmtId="0" fontId="8" fillId="0" borderId="3" xfId="0" applyFont="1" applyBorder="1" applyAlignment="1">
      <alignment vertical="top"/>
    </xf>
    <xf numFmtId="167" fontId="8" fillId="0" borderId="3" xfId="0" applyNumberFormat="1" applyFont="1" applyBorder="1"/>
    <xf numFmtId="167" fontId="8" fillId="0" borderId="3" xfId="0" applyNumberFormat="1" applyFont="1" applyBorder="1" applyAlignment="1">
      <alignment horizontal="right"/>
    </xf>
    <xf numFmtId="167" fontId="9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167" fontId="8" fillId="0" borderId="2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167" fontId="8" fillId="3" borderId="0" xfId="0" applyNumberFormat="1" applyFont="1" applyFill="1" applyAlignment="1">
      <alignment horizontal="right"/>
    </xf>
    <xf numFmtId="0" fontId="8" fillId="0" borderId="3" xfId="0" applyFont="1" applyBorder="1" applyAlignment="1">
      <alignment horizontal="left"/>
    </xf>
    <xf numFmtId="0" fontId="8" fillId="0" borderId="8" xfId="0" applyFont="1" applyBorder="1"/>
    <xf numFmtId="4" fontId="8" fillId="0" borderId="3" xfId="0" applyNumberFormat="1" applyFont="1" applyBorder="1"/>
    <xf numFmtId="0" fontId="3" fillId="0" borderId="0" xfId="0" applyFont="1"/>
    <xf numFmtId="0" fontId="8" fillId="0" borderId="1" xfId="0" applyFont="1" applyBorder="1"/>
    <xf numFmtId="0" fontId="9" fillId="0" borderId="1" xfId="0" applyFont="1" applyBorder="1"/>
    <xf numFmtId="15" fontId="8" fillId="0" borderId="1" xfId="0" applyNumberFormat="1" applyFont="1" applyBorder="1"/>
    <xf numFmtId="1" fontId="9" fillId="4" borderId="2" xfId="0" applyNumberFormat="1" applyFont="1" applyFill="1" applyBorder="1" applyAlignment="1">
      <alignment horizontal="center"/>
    </xf>
    <xf numFmtId="15" fontId="9" fillId="4" borderId="2" xfId="0" applyNumberFormat="1" applyFont="1" applyFill="1" applyBorder="1"/>
    <xf numFmtId="1" fontId="9" fillId="5" borderId="2" xfId="0" applyNumberFormat="1" applyFont="1" applyFill="1" applyBorder="1" applyAlignment="1">
      <alignment horizontal="center"/>
    </xf>
    <xf numFmtId="15" fontId="9" fillId="5" borderId="2" xfId="0" applyNumberFormat="1" applyFont="1" applyFill="1" applyBorder="1"/>
    <xf numFmtId="1" fontId="9" fillId="4" borderId="2" xfId="0" applyNumberFormat="1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2" xfId="0" applyFont="1" applyFill="1" applyBorder="1"/>
    <xf numFmtId="1" fontId="9" fillId="5" borderId="2" xfId="0" applyNumberFormat="1" applyFont="1" applyFill="1" applyBorder="1" applyAlignment="1">
      <alignment horizontal="left"/>
    </xf>
    <xf numFmtId="0" fontId="9" fillId="5" borderId="2" xfId="0" applyFont="1" applyFill="1" applyBorder="1"/>
    <xf numFmtId="4" fontId="8" fillId="0" borderId="0" xfId="0" applyNumberFormat="1" applyFont="1" applyAlignment="1">
      <alignment horizontal="right"/>
    </xf>
    <xf numFmtId="4" fontId="8" fillId="0" borderId="0" xfId="0" applyNumberFormat="1" applyFont="1"/>
    <xf numFmtId="0" fontId="8" fillId="6" borderId="0" xfId="0" applyFont="1" applyFill="1"/>
    <xf numFmtId="0" fontId="8" fillId="6" borderId="0" xfId="0" applyFont="1" applyFill="1" applyAlignment="1">
      <alignment horizontal="center"/>
    </xf>
    <xf numFmtId="4" fontId="8" fillId="6" borderId="0" xfId="0" applyNumberFormat="1" applyFont="1" applyFill="1"/>
    <xf numFmtId="0" fontId="8" fillId="6" borderId="0" xfId="0" applyFont="1" applyFill="1" applyAlignment="1">
      <alignment horizontal="left" indent="1"/>
    </xf>
    <xf numFmtId="2" fontId="8" fillId="6" borderId="0" xfId="0" applyNumberFormat="1" applyFont="1" applyFill="1"/>
    <xf numFmtId="0" fontId="8" fillId="6" borderId="0" xfId="0" applyFont="1" applyFill="1" applyAlignment="1">
      <alignment horizontal="right"/>
    </xf>
    <xf numFmtId="0" fontId="9" fillId="6" borderId="3" xfId="0" applyFont="1" applyFill="1" applyBorder="1"/>
    <xf numFmtId="0" fontId="8" fillId="6" borderId="2" xfId="0" applyFont="1" applyFill="1" applyBorder="1"/>
    <xf numFmtId="0" fontId="8" fillId="6" borderId="2" xfId="0" applyFont="1" applyFill="1" applyBorder="1" applyAlignment="1">
      <alignment horizontal="right"/>
    </xf>
    <xf numFmtId="0" fontId="8" fillId="6" borderId="4" xfId="0" applyFont="1" applyFill="1" applyBorder="1"/>
    <xf numFmtId="0" fontId="8" fillId="6" borderId="4" xfId="0" applyFont="1" applyFill="1" applyBorder="1" applyAlignment="1">
      <alignment horizontal="right"/>
    </xf>
    <xf numFmtId="0" fontId="8" fillId="6" borderId="3" xfId="0" applyFont="1" applyFill="1" applyBorder="1"/>
    <xf numFmtId="0" fontId="8" fillId="6" borderId="3" xfId="0" applyFont="1" applyFill="1" applyBorder="1" applyAlignment="1">
      <alignment horizontal="right"/>
    </xf>
    <xf numFmtId="0" fontId="6" fillId="6" borderId="2" xfId="0" applyFont="1" applyFill="1" applyBorder="1"/>
    <xf numFmtId="0" fontId="0" fillId="6" borderId="2" xfId="0" applyFill="1" applyBorder="1"/>
    <xf numFmtId="1" fontId="0" fillId="6" borderId="2" xfId="0" applyNumberFormat="1" applyFill="1" applyBorder="1"/>
    <xf numFmtId="15" fontId="0" fillId="6" borderId="2" xfId="0" applyNumberFormat="1" applyFill="1" applyBorder="1"/>
    <xf numFmtId="1" fontId="11" fillId="6" borderId="2" xfId="0" applyNumberFormat="1" applyFont="1" applyFill="1" applyBorder="1" applyAlignment="1">
      <alignment horizontal="center"/>
    </xf>
    <xf numFmtId="1" fontId="8" fillId="6" borderId="2" xfId="0" applyNumberFormat="1" applyFont="1" applyFill="1" applyBorder="1" applyAlignment="1">
      <alignment horizontal="center"/>
    </xf>
    <xf numFmtId="15" fontId="8" fillId="6" borderId="2" xfId="0" applyNumberFormat="1" applyFont="1" applyFill="1" applyBorder="1"/>
    <xf numFmtId="1" fontId="17" fillId="6" borderId="2" xfId="0" applyNumberFormat="1" applyFont="1" applyFill="1" applyBorder="1" applyAlignment="1">
      <alignment horizontal="center"/>
    </xf>
    <xf numFmtId="1" fontId="16" fillId="6" borderId="2" xfId="0" applyNumberFormat="1" applyFont="1" applyFill="1" applyBorder="1" applyAlignment="1">
      <alignment horizontal="center"/>
    </xf>
    <xf numFmtId="0" fontId="18" fillId="6" borderId="0" xfId="0" applyFont="1" applyFill="1"/>
    <xf numFmtId="0" fontId="13" fillId="0" borderId="1" xfId="0" applyFont="1" applyBorder="1"/>
    <xf numFmtId="0" fontId="4" fillId="0" borderId="1" xfId="0" applyFont="1" applyBorder="1"/>
    <xf numFmtId="167" fontId="8" fillId="0" borderId="1" xfId="0" applyNumberFormat="1" applyFont="1" applyBorder="1"/>
    <xf numFmtId="165" fontId="8" fillId="0" borderId="4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4" xfId="0" applyFont="1" applyBorder="1"/>
    <xf numFmtId="15" fontId="8" fillId="0" borderId="0" xfId="0" applyNumberFormat="1" applyFont="1"/>
    <xf numFmtId="0" fontId="6" fillId="0" borderId="0" xfId="0" applyFont="1"/>
    <xf numFmtId="0" fontId="8" fillId="2" borderId="1" xfId="0" applyFont="1" applyFill="1" applyBorder="1"/>
    <xf numFmtId="169" fontId="8" fillId="0" borderId="1" xfId="0" applyNumberFormat="1" applyFont="1" applyBorder="1"/>
    <xf numFmtId="0" fontId="20" fillId="0" borderId="1" xfId="0" applyFont="1" applyBorder="1"/>
    <xf numFmtId="0" fontId="8" fillId="7" borderId="0" xfId="0" applyFont="1" applyFill="1"/>
    <xf numFmtId="0" fontId="8" fillId="7" borderId="0" xfId="0" applyFont="1" applyFill="1" applyAlignment="1">
      <alignment horizontal="right"/>
    </xf>
    <xf numFmtId="0" fontId="9" fillId="7" borderId="0" xfId="0" applyFont="1" applyFill="1"/>
    <xf numFmtId="0" fontId="8" fillId="0" borderId="0" xfId="0" applyFont="1" applyAlignment="1">
      <alignment horizontal="left"/>
    </xf>
    <xf numFmtId="3" fontId="8" fillId="7" borderId="0" xfId="0" applyNumberFormat="1" applyFont="1" applyFill="1" applyAlignment="1">
      <alignment horizontal="right"/>
    </xf>
    <xf numFmtId="0" fontId="9" fillId="7" borderId="4" xfId="0" applyFont="1" applyFill="1" applyBorder="1"/>
    <xf numFmtId="167" fontId="8" fillId="7" borderId="0" xfId="0" applyNumberFormat="1" applyFont="1" applyFill="1" applyAlignment="1">
      <alignment horizontal="center"/>
    </xf>
    <xf numFmtId="0" fontId="0" fillId="7" borderId="0" xfId="0" applyFill="1"/>
    <xf numFmtId="0" fontId="8" fillId="7" borderId="3" xfId="0" applyFont="1" applyFill="1" applyBorder="1"/>
    <xf numFmtId="4" fontId="8" fillId="7" borderId="0" xfId="0" applyNumberFormat="1" applyFont="1" applyFill="1" applyAlignment="1">
      <alignment horizontal="right"/>
    </xf>
    <xf numFmtId="0" fontId="8" fillId="7" borderId="4" xfId="0" applyFont="1" applyFill="1" applyBorder="1"/>
    <xf numFmtId="4" fontId="8" fillId="7" borderId="3" xfId="0" applyNumberFormat="1" applyFont="1" applyFill="1" applyBorder="1" applyAlignment="1">
      <alignment horizontal="right"/>
    </xf>
    <xf numFmtId="168" fontId="8" fillId="7" borderId="0" xfId="0" applyNumberFormat="1" applyFont="1" applyFill="1" applyAlignment="1">
      <alignment horizontal="right"/>
    </xf>
    <xf numFmtId="3" fontId="8" fillId="7" borderId="4" xfId="0" applyNumberFormat="1" applyFont="1" applyFill="1" applyBorder="1" applyAlignment="1">
      <alignment horizontal="right"/>
    </xf>
    <xf numFmtId="0" fontId="8" fillId="7" borderId="3" xfId="0" applyFont="1" applyFill="1" applyBorder="1" applyAlignment="1">
      <alignment horizontal="right"/>
    </xf>
    <xf numFmtId="2" fontId="8" fillId="7" borderId="0" xfId="0" applyNumberFormat="1" applyFont="1" applyFill="1"/>
    <xf numFmtId="3" fontId="8" fillId="7" borderId="0" xfId="0" applyNumberFormat="1" applyFont="1" applyFill="1"/>
    <xf numFmtId="1" fontId="8" fillId="7" borderId="0" xfId="0" applyNumberFormat="1" applyFont="1" applyFill="1"/>
    <xf numFmtId="0" fontId="6" fillId="31" borderId="0" xfId="0" applyFont="1" applyFill="1"/>
    <xf numFmtId="0" fontId="8" fillId="31" borderId="0" xfId="0" applyFont="1" applyFill="1"/>
    <xf numFmtId="0" fontId="8" fillId="31" borderId="0" xfId="0" applyFont="1" applyFill="1" applyAlignment="1">
      <alignment horizontal="right"/>
    </xf>
    <xf numFmtId="0" fontId="8" fillId="0" borderId="0" xfId="0" applyFont="1" applyAlignment="1">
      <alignment wrapText="1"/>
    </xf>
    <xf numFmtId="0" fontId="8" fillId="7" borderId="1" xfId="0" applyFont="1" applyFill="1" applyBorder="1"/>
    <xf numFmtId="0" fontId="8" fillId="7" borderId="1" xfId="0" applyFont="1" applyFill="1" applyBorder="1" applyAlignment="1">
      <alignment horizontal="center"/>
    </xf>
    <xf numFmtId="0" fontId="43" fillId="7" borderId="1" xfId="0" applyFont="1" applyFill="1" applyBorder="1"/>
    <xf numFmtId="0" fontId="9" fillId="0" borderId="0" xfId="0" applyFont="1" applyAlignment="1">
      <alignment horizontal="center"/>
    </xf>
    <xf numFmtId="3" fontId="8" fillId="0" borderId="22" xfId="0" applyNumberFormat="1" applyFont="1" applyBorder="1"/>
    <xf numFmtId="167" fontId="8" fillId="0" borderId="22" xfId="0" applyNumberFormat="1" applyFont="1" applyBorder="1"/>
    <xf numFmtId="1" fontId="8" fillId="0" borderId="0" xfId="0" applyNumberFormat="1" applyFont="1" applyAlignment="1">
      <alignment horizontal="right"/>
    </xf>
    <xf numFmtId="0" fontId="8" fillId="0" borderId="25" xfId="0" applyFont="1" applyBorder="1" applyAlignment="1">
      <alignment vertical="top"/>
    </xf>
    <xf numFmtId="0" fontId="8" fillId="0" borderId="25" xfId="0" applyFont="1" applyBorder="1"/>
    <xf numFmtId="0" fontId="8" fillId="0" borderId="4" xfId="0" applyFont="1" applyBorder="1" applyAlignment="1">
      <alignment vertical="center" wrapText="1"/>
    </xf>
    <xf numFmtId="3" fontId="8" fillId="31" borderId="0" xfId="0" applyNumberFormat="1" applyFont="1" applyFill="1"/>
    <xf numFmtId="0" fontId="8" fillId="31" borderId="0" xfId="0" applyFont="1" applyFill="1" applyAlignment="1">
      <alignment horizontal="center"/>
    </xf>
    <xf numFmtId="9" fontId="8" fillId="31" borderId="0" xfId="0" applyNumberFormat="1" applyFont="1" applyFill="1"/>
    <xf numFmtId="0" fontId="8" fillId="0" borderId="22" xfId="0" applyFont="1" applyBorder="1"/>
    <xf numFmtId="0" fontId="8" fillId="7" borderId="22" xfId="0" applyFont="1" applyFill="1" applyBorder="1"/>
    <xf numFmtId="15" fontId="8" fillId="0" borderId="22" xfId="0" applyNumberFormat="1" applyFont="1" applyBorder="1"/>
    <xf numFmtId="0" fontId="9" fillId="7" borderId="25" xfId="0" applyFont="1" applyFill="1" applyBorder="1" applyAlignment="1">
      <alignment horizontal="right"/>
    </xf>
    <xf numFmtId="4" fontId="9" fillId="7" borderId="25" xfId="0" applyNumberFormat="1" applyFont="1" applyFill="1" applyBorder="1" applyAlignment="1">
      <alignment horizontal="right"/>
    </xf>
    <xf numFmtId="0" fontId="8" fillId="32" borderId="0" xfId="0" applyFont="1" applyFill="1" applyAlignment="1">
      <alignment horizontal="right"/>
    </xf>
    <xf numFmtId="0" fontId="6" fillId="32" borderId="0" xfId="0" applyFont="1" applyFill="1"/>
    <xf numFmtId="0" fontId="8" fillId="32" borderId="0" xfId="0" applyFont="1" applyFill="1"/>
    <xf numFmtId="0" fontId="9" fillId="32" borderId="0" xfId="0" applyFont="1" applyFill="1"/>
    <xf numFmtId="4" fontId="19" fillId="32" borderId="3" xfId="0" applyNumberFormat="1" applyFont="1" applyFill="1" applyBorder="1" applyAlignment="1">
      <alignment horizontal="right"/>
    </xf>
    <xf numFmtId="0" fontId="19" fillId="32" borderId="0" xfId="0" applyFont="1" applyFill="1"/>
    <xf numFmtId="9" fontId="8" fillId="32" borderId="0" xfId="5" applyFont="1" applyFill="1"/>
    <xf numFmtId="166" fontId="9" fillId="32" borderId="21" xfId="0" applyNumberFormat="1" applyFont="1" applyFill="1" applyBorder="1"/>
    <xf numFmtId="169" fontId="8" fillId="32" borderId="0" xfId="0" applyNumberFormat="1" applyFont="1" applyFill="1" applyAlignment="1">
      <alignment horizontal="left"/>
    </xf>
    <xf numFmtId="166" fontId="9" fillId="32" borderId="11" xfId="0" applyNumberFormat="1" applyFont="1" applyFill="1" applyBorder="1"/>
    <xf numFmtId="4" fontId="8" fillId="32" borderId="0" xfId="0" applyNumberFormat="1" applyFont="1" applyFill="1" applyAlignment="1">
      <alignment horizontal="left"/>
    </xf>
    <xf numFmtId="0" fontId="9" fillId="32" borderId="10" xfId="0" applyFont="1" applyFill="1" applyBorder="1"/>
    <xf numFmtId="166" fontId="8" fillId="32" borderId="0" xfId="0" applyNumberFormat="1" applyFont="1" applyFill="1" applyAlignment="1">
      <alignment horizontal="left"/>
    </xf>
    <xf numFmtId="167" fontId="8" fillId="7" borderId="0" xfId="0" applyNumberFormat="1" applyFont="1" applyFill="1" applyAlignment="1">
      <alignment horizontal="right"/>
    </xf>
    <xf numFmtId="1" fontId="8" fillId="7" borderId="1" xfId="0" applyNumberFormat="1" applyFont="1" applyFill="1" applyBorder="1"/>
    <xf numFmtId="167" fontId="8" fillId="0" borderId="3" xfId="0" applyNumberFormat="1" applyFont="1" applyBorder="1" applyAlignment="1">
      <alignment horizontal="left"/>
    </xf>
    <xf numFmtId="0" fontId="48" fillId="7" borderId="0" xfId="0" applyFont="1" applyFill="1" applyAlignment="1">
      <alignment horizontal="right"/>
    </xf>
    <xf numFmtId="0" fontId="49" fillId="7" borderId="0" xfId="0" applyFont="1" applyFill="1"/>
    <xf numFmtId="0" fontId="20" fillId="7" borderId="22" xfId="0" applyFont="1" applyFill="1" applyBorder="1"/>
    <xf numFmtId="49" fontId="49" fillId="7" borderId="0" xfId="0" applyNumberFormat="1" applyFont="1" applyFill="1" applyAlignment="1">
      <alignment horizontal="left"/>
    </xf>
    <xf numFmtId="17" fontId="49" fillId="7" borderId="0" xfId="0" quotePrefix="1" applyNumberFormat="1" applyFont="1" applyFill="1" applyAlignment="1">
      <alignment horizontal="left"/>
    </xf>
    <xf numFmtId="0" fontId="49" fillId="7" borderId="3" xfId="0" applyFont="1" applyFill="1" applyBorder="1"/>
    <xf numFmtId="0" fontId="48" fillId="7" borderId="3" xfId="0" applyFont="1" applyFill="1" applyBorder="1" applyAlignment="1">
      <alignment horizontal="right"/>
    </xf>
    <xf numFmtId="0" fontId="8" fillId="0" borderId="4" xfId="0" applyFont="1" applyBorder="1" applyAlignment="1">
      <alignment vertical="top"/>
    </xf>
    <xf numFmtId="4" fontId="8" fillId="7" borderId="0" xfId="0" applyNumberFormat="1" applyFont="1" applyFill="1"/>
    <xf numFmtId="0" fontId="20" fillId="7" borderId="1" xfId="0" applyFont="1" applyFill="1" applyBorder="1"/>
    <xf numFmtId="169" fontId="8" fillId="32" borderId="9" xfId="0" applyNumberFormat="1" applyFont="1" applyFill="1" applyBorder="1" applyAlignment="1">
      <alignment horizontal="left"/>
    </xf>
    <xf numFmtId="0" fontId="49" fillId="7" borderId="0" xfId="0" applyFont="1" applyFill="1" applyAlignment="1">
      <alignment horizontal="left"/>
    </xf>
    <xf numFmtId="0" fontId="51" fillId="7" borderId="0" xfId="0" applyFont="1" applyFill="1"/>
    <xf numFmtId="166" fontId="9" fillId="7" borderId="0" xfId="0" applyNumberFormat="1" applyFont="1" applyFill="1"/>
    <xf numFmtId="0" fontId="9" fillId="7" borderId="0" xfId="0" applyFont="1" applyFill="1" applyAlignment="1">
      <alignment horizontal="right"/>
    </xf>
    <xf numFmtId="0" fontId="51" fillId="7" borderId="0" xfId="0" applyFont="1" applyFill="1" applyAlignment="1">
      <alignment horizontal="right"/>
    </xf>
    <xf numFmtId="171" fontId="9" fillId="7" borderId="0" xfId="0" applyNumberFormat="1" applyFont="1" applyFill="1"/>
    <xf numFmtId="0" fontId="3" fillId="7" borderId="0" xfId="0" applyFont="1" applyFill="1"/>
    <xf numFmtId="0" fontId="6" fillId="7" borderId="0" xfId="0" applyFont="1" applyFill="1"/>
    <xf numFmtId="169" fontId="8" fillId="32" borderId="6" xfId="0" applyNumberFormat="1" applyFont="1" applyFill="1" applyBorder="1" applyAlignment="1">
      <alignment horizontal="left"/>
    </xf>
    <xf numFmtId="169" fontId="8" fillId="32" borderId="7" xfId="0" applyNumberFormat="1" applyFont="1" applyFill="1" applyBorder="1" applyAlignment="1">
      <alignment horizontal="left"/>
    </xf>
    <xf numFmtId="169" fontId="8" fillId="7" borderId="4" xfId="0" applyNumberFormat="1" applyFont="1" applyFill="1" applyBorder="1" applyAlignment="1">
      <alignment horizontal="right"/>
    </xf>
    <xf numFmtId="169" fontId="8" fillId="7" borderId="0" xfId="0" applyNumberFormat="1" applyFont="1" applyFill="1" applyAlignment="1">
      <alignment horizontal="right"/>
    </xf>
    <xf numFmtId="169" fontId="8" fillId="7" borderId="3" xfId="0" applyNumberFormat="1" applyFont="1" applyFill="1" applyBorder="1" applyAlignment="1">
      <alignment horizontal="right"/>
    </xf>
    <xf numFmtId="3" fontId="8" fillId="7" borderId="3" xfId="0" applyNumberFormat="1" applyFont="1" applyFill="1" applyBorder="1" applyAlignment="1">
      <alignment horizontal="right"/>
    </xf>
    <xf numFmtId="3" fontId="9" fillId="7" borderId="0" xfId="0" applyNumberFormat="1" applyFont="1" applyFill="1" applyAlignment="1">
      <alignment horizontal="right"/>
    </xf>
    <xf numFmtId="3" fontId="9" fillId="7" borderId="3" xfId="0" applyNumberFormat="1" applyFont="1" applyFill="1" applyBorder="1" applyAlignment="1">
      <alignment horizontal="right"/>
    </xf>
    <xf numFmtId="0" fontId="8" fillId="7" borderId="2" xfId="0" applyFont="1" applyFill="1" applyBorder="1" applyAlignment="1">
      <alignment horizontal="right"/>
    </xf>
    <xf numFmtId="15" fontId="8" fillId="0" borderId="1" xfId="0" applyNumberFormat="1" applyFont="1" applyBorder="1" applyAlignment="1">
      <alignment horizontal="right"/>
    </xf>
    <xf numFmtId="1" fontId="8" fillId="0" borderId="1" xfId="0" applyNumberFormat="1" applyFont="1" applyBorder="1"/>
    <xf numFmtId="3" fontId="9" fillId="0" borderId="1" xfId="0" applyNumberFormat="1" applyFont="1" applyBorder="1"/>
    <xf numFmtId="2" fontId="9" fillId="0" borderId="1" xfId="0" applyNumberFormat="1" applyFont="1" applyBorder="1"/>
    <xf numFmtId="167" fontId="8" fillId="34" borderId="0" xfId="0" applyNumberFormat="1" applyFont="1" applyFill="1" applyAlignment="1">
      <alignment horizontal="right"/>
    </xf>
    <xf numFmtId="167" fontId="8" fillId="33" borderId="0" xfId="0" applyNumberFormat="1" applyFont="1" applyFill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20" fillId="0" borderId="3" xfId="0" applyFont="1" applyBorder="1" applyAlignment="1">
      <alignment horizontal="left"/>
    </xf>
    <xf numFmtId="4" fontId="8" fillId="0" borderId="3" xfId="0" applyNumberFormat="1" applyFont="1" applyBorder="1" applyAlignment="1">
      <alignment horizontal="right"/>
    </xf>
    <xf numFmtId="0" fontId="8" fillId="0" borderId="22" xfId="0" applyFont="1" applyBorder="1" applyAlignment="1">
      <alignment horizontal="left"/>
    </xf>
    <xf numFmtId="0" fontId="8" fillId="0" borderId="27" xfId="0" applyFont="1" applyBorder="1"/>
    <xf numFmtId="0" fontId="46" fillId="7" borderId="1" xfId="0" applyFont="1" applyFill="1" applyBorder="1"/>
    <xf numFmtId="0" fontId="8" fillId="0" borderId="30" xfId="0" applyFont="1" applyBorder="1"/>
    <xf numFmtId="15" fontId="8" fillId="0" borderId="30" xfId="0" applyNumberFormat="1" applyFont="1" applyBorder="1"/>
    <xf numFmtId="0" fontId="8" fillId="0" borderId="31" xfId="0" applyFont="1" applyBorder="1"/>
    <xf numFmtId="0" fontId="52" fillId="7" borderId="1" xfId="0" applyFont="1" applyFill="1" applyBorder="1"/>
    <xf numFmtId="0" fontId="52" fillId="0" borderId="22" xfId="0" applyFont="1" applyBorder="1"/>
    <xf numFmtId="0" fontId="52" fillId="0" borderId="1" xfId="0" applyFont="1" applyBorder="1"/>
    <xf numFmtId="0" fontId="43" fillId="0" borderId="1" xfId="0" applyFont="1" applyBorder="1"/>
    <xf numFmtId="173" fontId="8" fillId="0" borderId="1" xfId="0" applyNumberFormat="1" applyFont="1" applyBorder="1"/>
    <xf numFmtId="2" fontId="3" fillId="0" borderId="1" xfId="0" applyNumberFormat="1" applyFont="1" applyBorder="1"/>
    <xf numFmtId="169" fontId="8" fillId="0" borderId="1" xfId="219" applyNumberFormat="1" applyFont="1" applyFill="1" applyBorder="1" applyAlignment="1"/>
    <xf numFmtId="0" fontId="8" fillId="0" borderId="28" xfId="0" applyFont="1" applyBorder="1"/>
    <xf numFmtId="0" fontId="9" fillId="35" borderId="1" xfId="0" applyFont="1" applyFill="1" applyBorder="1" applyAlignment="1">
      <alignment horizontal="center"/>
    </xf>
    <xf numFmtId="0" fontId="9" fillId="35" borderId="1" xfId="0" applyFont="1" applyFill="1" applyBorder="1"/>
    <xf numFmtId="15" fontId="9" fillId="35" borderId="1" xfId="0" applyNumberFormat="1" applyFont="1" applyFill="1" applyBorder="1"/>
    <xf numFmtId="3" fontId="9" fillId="35" borderId="1" xfId="0" applyNumberFormat="1" applyFont="1" applyFill="1" applyBorder="1"/>
    <xf numFmtId="2" fontId="9" fillId="35" borderId="1" xfId="0" applyNumberFormat="1" applyFont="1" applyFill="1" applyBorder="1"/>
    <xf numFmtId="0" fontId="9" fillId="35" borderId="1" xfId="0" applyFont="1" applyFill="1" applyBorder="1" applyAlignment="1">
      <alignment horizontal="left"/>
    </xf>
    <xf numFmtId="0" fontId="9" fillId="35" borderId="30" xfId="0" applyFont="1" applyFill="1" applyBorder="1"/>
    <xf numFmtId="15" fontId="9" fillId="35" borderId="30" xfId="0" applyNumberFormat="1" applyFont="1" applyFill="1" applyBorder="1"/>
    <xf numFmtId="0" fontId="9" fillId="35" borderId="31" xfId="0" applyFont="1" applyFill="1" applyBorder="1"/>
    <xf numFmtId="0" fontId="9" fillId="35" borderId="22" xfId="0" applyFont="1" applyFill="1" applyBorder="1" applyAlignment="1">
      <alignment horizontal="center"/>
    </xf>
    <xf numFmtId="0" fontId="9" fillId="35" borderId="22" xfId="0" applyFont="1" applyFill="1" applyBorder="1"/>
    <xf numFmtId="15" fontId="9" fillId="35" borderId="22" xfId="0" applyNumberFormat="1" applyFont="1" applyFill="1" applyBorder="1"/>
    <xf numFmtId="0" fontId="9" fillId="35" borderId="22" xfId="0" applyFont="1" applyFill="1" applyBorder="1" applyAlignment="1">
      <alignment horizontal="left"/>
    </xf>
    <xf numFmtId="3" fontId="9" fillId="35" borderId="1" xfId="0" applyNumberFormat="1" applyFont="1" applyFill="1" applyBorder="1" applyAlignment="1">
      <alignment horizontal="left" vertical="center"/>
    </xf>
    <xf numFmtId="3" fontId="9" fillId="35" borderId="1" xfId="0" applyNumberFormat="1" applyFont="1" applyFill="1" applyBorder="1" applyAlignment="1">
      <alignment horizontal="center" vertical="center"/>
    </xf>
    <xf numFmtId="0" fontId="9" fillId="35" borderId="28" xfId="0" applyFont="1" applyFill="1" applyBorder="1"/>
    <xf numFmtId="174" fontId="8" fillId="7" borderId="0" xfId="0" applyNumberFormat="1" applyFont="1" applyFill="1" applyAlignment="1">
      <alignment horizontal="right"/>
    </xf>
    <xf numFmtId="0" fontId="9" fillId="7" borderId="2" xfId="0" applyFont="1" applyFill="1" applyBorder="1"/>
    <xf numFmtId="0" fontId="9" fillId="7" borderId="2" xfId="0" applyFont="1" applyFill="1" applyBorder="1" applyAlignment="1">
      <alignment horizontal="left"/>
    </xf>
    <xf numFmtId="0" fontId="9" fillId="7" borderId="0" xfId="0" applyFont="1" applyFill="1" applyAlignment="1">
      <alignment wrapText="1"/>
    </xf>
    <xf numFmtId="0" fontId="9" fillId="7" borderId="0" xfId="0" applyFont="1" applyFill="1" applyAlignment="1">
      <alignment horizontal="right" vertical="center"/>
    </xf>
    <xf numFmtId="169" fontId="9" fillId="7" borderId="0" xfId="0" applyNumberFormat="1" applyFont="1" applyFill="1" applyAlignment="1">
      <alignment horizontal="right"/>
    </xf>
    <xf numFmtId="0" fontId="9" fillId="7" borderId="0" xfId="0" applyFont="1" applyFill="1" applyAlignment="1">
      <alignment horizontal="left" wrapText="1"/>
    </xf>
    <xf numFmtId="4" fontId="9" fillId="8" borderId="1" xfId="0" applyNumberFormat="1" applyFont="1" applyFill="1" applyBorder="1" applyAlignment="1">
      <alignment horizontal="center" vertical="center" wrapText="1"/>
    </xf>
    <xf numFmtId="3" fontId="9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2" fontId="45" fillId="33" borderId="31" xfId="55" applyNumberFormat="1" applyFont="1" applyFill="1" applyBorder="1" applyAlignment="1">
      <alignment horizontal="right"/>
    </xf>
    <xf numFmtId="2" fontId="45" fillId="33" borderId="32" xfId="55" applyNumberFormat="1" applyFont="1" applyFill="1" applyBorder="1" applyAlignment="1">
      <alignment horizontal="right"/>
    </xf>
    <xf numFmtId="2" fontId="45" fillId="33" borderId="33" xfId="55" applyNumberFormat="1" applyFont="1" applyFill="1" applyBorder="1" applyAlignment="1">
      <alignment horizontal="right"/>
    </xf>
    <xf numFmtId="1" fontId="8" fillId="0" borderId="0" xfId="0" applyNumberFormat="1" applyFont="1"/>
    <xf numFmtId="0" fontId="8" fillId="0" borderId="1" xfId="0" applyFont="1" applyBorder="1" applyAlignment="1">
      <alignment horizontal="center" vertical="center"/>
    </xf>
    <xf numFmtId="180" fontId="45" fillId="33" borderId="31" xfId="55" applyNumberFormat="1" applyFont="1" applyFill="1" applyBorder="1" applyAlignment="1">
      <alignment horizontal="right"/>
    </xf>
    <xf numFmtId="0" fontId="8" fillId="0" borderId="26" xfId="0" applyFont="1" applyBorder="1" applyAlignment="1">
      <alignment horizontal="center" vertical="center"/>
    </xf>
    <xf numFmtId="167" fontId="8" fillId="0" borderId="26" xfId="0" applyNumberFormat="1" applyFont="1" applyBorder="1"/>
    <xf numFmtId="0" fontId="8" fillId="0" borderId="26" xfId="0" applyFont="1" applyBorder="1"/>
    <xf numFmtId="0" fontId="9" fillId="35" borderId="29" xfId="0" applyFont="1" applyFill="1" applyBorder="1"/>
    <xf numFmtId="2" fontId="45" fillId="36" borderId="31" xfId="55" applyNumberFormat="1" applyFont="1" applyFill="1" applyBorder="1" applyAlignment="1">
      <alignment horizontal="right"/>
    </xf>
    <xf numFmtId="0" fontId="9" fillId="35" borderId="1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9" fillId="35" borderId="22" xfId="0" applyFont="1" applyFill="1" applyBorder="1" applyAlignment="1">
      <alignment horizontal="center" vertical="center"/>
    </xf>
    <xf numFmtId="1" fontId="9" fillId="35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" fontId="9" fillId="35" borderId="22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5" borderId="22" xfId="0" applyFont="1" applyFill="1" applyBorder="1"/>
    <xf numFmtId="0" fontId="47" fillId="35" borderId="1" xfId="0" applyFont="1" applyFill="1" applyBorder="1"/>
    <xf numFmtId="0" fontId="21" fillId="35" borderId="1" xfId="0" applyFont="1" applyFill="1" applyBorder="1" applyAlignment="1">
      <alignment horizontal="left"/>
    </xf>
    <xf numFmtId="0" fontId="12" fillId="35" borderId="1" xfId="0" applyFont="1" applyFill="1" applyBorder="1"/>
    <xf numFmtId="0" fontId="12" fillId="35" borderId="22" xfId="0" applyFont="1" applyFill="1" applyBorder="1"/>
    <xf numFmtId="0" fontId="15" fillId="35" borderId="1" xfId="0" applyFont="1" applyFill="1" applyBorder="1"/>
    <xf numFmtId="0" fontId="8" fillId="35" borderId="1" xfId="0" applyFont="1" applyFill="1" applyBorder="1"/>
    <xf numFmtId="0" fontId="21" fillId="35" borderId="1" xfId="0" applyFont="1" applyFill="1" applyBorder="1"/>
    <xf numFmtId="0" fontId="44" fillId="35" borderId="1" xfId="0" applyFont="1" applyFill="1" applyBorder="1"/>
    <xf numFmtId="2" fontId="45" fillId="33" borderId="22" xfId="55" applyNumberFormat="1" applyFont="1" applyFill="1" applyBorder="1" applyAlignment="1">
      <alignment horizontal="right"/>
    </xf>
    <xf numFmtId="2" fontId="45" fillId="37" borderId="31" xfId="55" applyNumberFormat="1" applyFont="1" applyFill="1" applyBorder="1" applyAlignment="1">
      <alignment horizontal="right"/>
    </xf>
    <xf numFmtId="2" fontId="45" fillId="36" borderId="33" xfId="55" applyNumberFormat="1" applyFont="1" applyFill="1" applyBorder="1" applyAlignment="1">
      <alignment horizontal="right"/>
    </xf>
    <xf numFmtId="0" fontId="8" fillId="35" borderId="1" xfId="0" applyFont="1" applyFill="1" applyBorder="1" applyAlignment="1">
      <alignment horizontal="center"/>
    </xf>
    <xf numFmtId="0" fontId="3" fillId="35" borderId="22" xfId="0" applyFont="1" applyFill="1" applyBorder="1"/>
    <xf numFmtId="2" fontId="45" fillId="33" borderId="1" xfId="55" applyNumberFormat="1" applyFont="1" applyFill="1" applyBorder="1" applyAlignment="1">
      <alignment horizontal="right"/>
    </xf>
    <xf numFmtId="2" fontId="45" fillId="36" borderId="32" xfId="55" applyNumberFormat="1" applyFont="1" applyFill="1" applyBorder="1" applyAlignment="1">
      <alignment horizontal="right"/>
    </xf>
    <xf numFmtId="2" fontId="57" fillId="36" borderId="31" xfId="55" applyNumberFormat="1" applyFont="1" applyFill="1" applyBorder="1" applyAlignment="1">
      <alignment horizontal="right"/>
    </xf>
    <xf numFmtId="2" fontId="57" fillId="36" borderId="33" xfId="55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22" fillId="0" borderId="0" xfId="0" applyFont="1"/>
    <xf numFmtId="0" fontId="7" fillId="0" borderId="0" xfId="0" applyFont="1"/>
    <xf numFmtId="0" fontId="23" fillId="0" borderId="0" xfId="0" applyFont="1"/>
    <xf numFmtId="0" fontId="10" fillId="0" borderId="0" xfId="0" applyFont="1"/>
    <xf numFmtId="0" fontId="21" fillId="0" borderId="0" xfId="0" applyFont="1"/>
    <xf numFmtId="0" fontId="20" fillId="0" borderId="0" xfId="0" applyFont="1"/>
    <xf numFmtId="0" fontId="13" fillId="0" borderId="0" xfId="0" applyFont="1"/>
    <xf numFmtId="0" fontId="45" fillId="33" borderId="31" xfId="55" applyNumberFormat="1" applyFont="1" applyFill="1" applyBorder="1" applyAlignment="1">
      <alignment horizontal="right"/>
    </xf>
    <xf numFmtId="0" fontId="48" fillId="7" borderId="34" xfId="0" applyFont="1" applyFill="1" applyBorder="1" applyAlignment="1">
      <alignment horizontal="right"/>
    </xf>
    <xf numFmtId="0" fontId="8" fillId="7" borderId="34" xfId="0" applyFont="1" applyFill="1" applyBorder="1" applyAlignment="1">
      <alignment horizontal="right"/>
    </xf>
    <xf numFmtId="0" fontId="20" fillId="0" borderId="34" xfId="0" applyFont="1" applyBorder="1" applyAlignment="1">
      <alignment horizontal="left"/>
    </xf>
    <xf numFmtId="167" fontId="8" fillId="0" borderId="34" xfId="0" applyNumberFormat="1" applyFont="1" applyBorder="1" applyAlignment="1">
      <alignment horizontal="right"/>
    </xf>
    <xf numFmtId="0" fontId="59" fillId="0" borderId="23" xfId="0" applyFont="1" applyBorder="1" applyAlignment="1">
      <alignment horizontal="left"/>
    </xf>
    <xf numFmtId="0" fontId="59" fillId="0" borderId="25" xfId="0" applyFont="1" applyBorder="1" applyAlignment="1">
      <alignment horizontal="left"/>
    </xf>
    <xf numFmtId="0" fontId="59" fillId="0" borderId="24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9" fillId="7" borderId="3" xfId="0" applyFont="1" applyFill="1" applyBorder="1" applyAlignment="1">
      <alignment horizontal="left" wrapText="1"/>
    </xf>
  </cellXfs>
  <cellStyles count="221">
    <cellStyle name="20% - Accent1 2" xfId="61" xr:uid="{00000000-0005-0000-0000-000000000000}"/>
    <cellStyle name="20% - Accent1 3" xfId="105" xr:uid="{00000000-0005-0000-0000-000001000000}"/>
    <cellStyle name="20% - Accent1 4" xfId="153" xr:uid="{00000000-0005-0000-0000-000002000000}"/>
    <cellStyle name="20% - Accent1 5" xfId="8" xr:uid="{00000000-0005-0000-0000-000003000000}"/>
    <cellStyle name="20% - Accent2 2" xfId="62" xr:uid="{00000000-0005-0000-0000-000004000000}"/>
    <cellStyle name="20% - Accent2 3" xfId="106" xr:uid="{00000000-0005-0000-0000-000005000000}"/>
    <cellStyle name="20% - Accent2 4" xfId="154" xr:uid="{00000000-0005-0000-0000-000006000000}"/>
    <cellStyle name="20% - Accent2 5" xfId="9" xr:uid="{00000000-0005-0000-0000-000007000000}"/>
    <cellStyle name="20% - Accent3 2" xfId="63" xr:uid="{00000000-0005-0000-0000-000008000000}"/>
    <cellStyle name="20% - Accent3 3" xfId="107" xr:uid="{00000000-0005-0000-0000-000009000000}"/>
    <cellStyle name="20% - Accent3 4" xfId="155" xr:uid="{00000000-0005-0000-0000-00000A000000}"/>
    <cellStyle name="20% - Accent3 5" xfId="10" xr:uid="{00000000-0005-0000-0000-00000B000000}"/>
    <cellStyle name="20% - Accent4 2" xfId="64" xr:uid="{00000000-0005-0000-0000-00000C000000}"/>
    <cellStyle name="20% - Accent4 3" xfId="108" xr:uid="{00000000-0005-0000-0000-00000D000000}"/>
    <cellStyle name="20% - Accent4 4" xfId="156" xr:uid="{00000000-0005-0000-0000-00000E000000}"/>
    <cellStyle name="20% - Accent4 5" xfId="11" xr:uid="{00000000-0005-0000-0000-00000F000000}"/>
    <cellStyle name="20% - Accent5 2" xfId="65" xr:uid="{00000000-0005-0000-0000-000010000000}"/>
    <cellStyle name="20% - Accent5 3" xfId="109" xr:uid="{00000000-0005-0000-0000-000011000000}"/>
    <cellStyle name="20% - Accent5 4" xfId="157" xr:uid="{00000000-0005-0000-0000-000012000000}"/>
    <cellStyle name="20% - Accent5 5" xfId="12" xr:uid="{00000000-0005-0000-0000-000013000000}"/>
    <cellStyle name="20% - Accent6 2" xfId="66" xr:uid="{00000000-0005-0000-0000-000014000000}"/>
    <cellStyle name="20% - Accent6 3" xfId="110" xr:uid="{00000000-0005-0000-0000-000015000000}"/>
    <cellStyle name="20% - Accent6 4" xfId="158" xr:uid="{00000000-0005-0000-0000-000016000000}"/>
    <cellStyle name="20% - Accent6 5" xfId="13" xr:uid="{00000000-0005-0000-0000-000017000000}"/>
    <cellStyle name="40% - Accent1 2" xfId="67" xr:uid="{00000000-0005-0000-0000-000018000000}"/>
    <cellStyle name="40% - Accent1 3" xfId="111" xr:uid="{00000000-0005-0000-0000-000019000000}"/>
    <cellStyle name="40% - Accent1 4" xfId="159" xr:uid="{00000000-0005-0000-0000-00001A000000}"/>
    <cellStyle name="40% - Accent1 5" xfId="14" xr:uid="{00000000-0005-0000-0000-00001B000000}"/>
    <cellStyle name="40% - Accent2 2" xfId="68" xr:uid="{00000000-0005-0000-0000-00001C000000}"/>
    <cellStyle name="40% - Accent2 3" xfId="112" xr:uid="{00000000-0005-0000-0000-00001D000000}"/>
    <cellStyle name="40% - Accent2 4" xfId="160" xr:uid="{00000000-0005-0000-0000-00001E000000}"/>
    <cellStyle name="40% - Accent2 5" xfId="15" xr:uid="{00000000-0005-0000-0000-00001F000000}"/>
    <cellStyle name="40% - Accent3 2" xfId="69" xr:uid="{00000000-0005-0000-0000-000020000000}"/>
    <cellStyle name="40% - Accent3 3" xfId="113" xr:uid="{00000000-0005-0000-0000-000021000000}"/>
    <cellStyle name="40% - Accent3 4" xfId="161" xr:uid="{00000000-0005-0000-0000-000022000000}"/>
    <cellStyle name="40% - Accent3 5" xfId="16" xr:uid="{00000000-0005-0000-0000-000023000000}"/>
    <cellStyle name="40% - Accent4 2" xfId="70" xr:uid="{00000000-0005-0000-0000-000024000000}"/>
    <cellStyle name="40% - Accent4 3" xfId="114" xr:uid="{00000000-0005-0000-0000-000025000000}"/>
    <cellStyle name="40% - Accent4 4" xfId="162" xr:uid="{00000000-0005-0000-0000-000026000000}"/>
    <cellStyle name="40% - Accent4 5" xfId="17" xr:uid="{00000000-0005-0000-0000-000027000000}"/>
    <cellStyle name="40% - Accent5 2" xfId="71" xr:uid="{00000000-0005-0000-0000-000028000000}"/>
    <cellStyle name="40% - Accent5 3" xfId="115" xr:uid="{00000000-0005-0000-0000-000029000000}"/>
    <cellStyle name="40% - Accent5 4" xfId="163" xr:uid="{00000000-0005-0000-0000-00002A000000}"/>
    <cellStyle name="40% - Accent5 5" xfId="18" xr:uid="{00000000-0005-0000-0000-00002B000000}"/>
    <cellStyle name="40% - Accent6 2" xfId="72" xr:uid="{00000000-0005-0000-0000-00002C000000}"/>
    <cellStyle name="40% - Accent6 3" xfId="116" xr:uid="{00000000-0005-0000-0000-00002D000000}"/>
    <cellStyle name="40% - Accent6 4" xfId="164" xr:uid="{00000000-0005-0000-0000-00002E000000}"/>
    <cellStyle name="40% - Accent6 5" xfId="19" xr:uid="{00000000-0005-0000-0000-00002F000000}"/>
    <cellStyle name="60% - Accent1 2" xfId="73" xr:uid="{00000000-0005-0000-0000-000030000000}"/>
    <cellStyle name="60% - Accent1 3" xfId="117" xr:uid="{00000000-0005-0000-0000-000031000000}"/>
    <cellStyle name="60% - Accent1 4" xfId="165" xr:uid="{00000000-0005-0000-0000-000032000000}"/>
    <cellStyle name="60% - Accent1 5" xfId="20" xr:uid="{00000000-0005-0000-0000-000033000000}"/>
    <cellStyle name="60% - Accent2 2" xfId="74" xr:uid="{00000000-0005-0000-0000-000034000000}"/>
    <cellStyle name="60% - Accent2 3" xfId="118" xr:uid="{00000000-0005-0000-0000-000035000000}"/>
    <cellStyle name="60% - Accent2 4" xfId="166" xr:uid="{00000000-0005-0000-0000-000036000000}"/>
    <cellStyle name="60% - Accent2 5" xfId="21" xr:uid="{00000000-0005-0000-0000-000037000000}"/>
    <cellStyle name="60% - Accent3 2" xfId="75" xr:uid="{00000000-0005-0000-0000-000038000000}"/>
    <cellStyle name="60% - Accent3 3" xfId="119" xr:uid="{00000000-0005-0000-0000-000039000000}"/>
    <cellStyle name="60% - Accent3 4" xfId="167" xr:uid="{00000000-0005-0000-0000-00003A000000}"/>
    <cellStyle name="60% - Accent3 5" xfId="22" xr:uid="{00000000-0005-0000-0000-00003B000000}"/>
    <cellStyle name="60% - Accent4 2" xfId="76" xr:uid="{00000000-0005-0000-0000-00003C000000}"/>
    <cellStyle name="60% - Accent4 3" xfId="120" xr:uid="{00000000-0005-0000-0000-00003D000000}"/>
    <cellStyle name="60% - Accent4 4" xfId="168" xr:uid="{00000000-0005-0000-0000-00003E000000}"/>
    <cellStyle name="60% - Accent4 5" xfId="23" xr:uid="{00000000-0005-0000-0000-00003F000000}"/>
    <cellStyle name="60% - Accent5 2" xfId="77" xr:uid="{00000000-0005-0000-0000-000040000000}"/>
    <cellStyle name="60% - Accent5 3" xfId="121" xr:uid="{00000000-0005-0000-0000-000041000000}"/>
    <cellStyle name="60% - Accent5 4" xfId="169" xr:uid="{00000000-0005-0000-0000-000042000000}"/>
    <cellStyle name="60% - Accent5 5" xfId="24" xr:uid="{00000000-0005-0000-0000-000043000000}"/>
    <cellStyle name="60% - Accent6 2" xfId="78" xr:uid="{00000000-0005-0000-0000-000044000000}"/>
    <cellStyle name="60% - Accent6 3" xfId="122" xr:uid="{00000000-0005-0000-0000-000045000000}"/>
    <cellStyle name="60% - Accent6 4" xfId="170" xr:uid="{00000000-0005-0000-0000-000046000000}"/>
    <cellStyle name="60% - Accent6 5" xfId="25" xr:uid="{00000000-0005-0000-0000-000047000000}"/>
    <cellStyle name="Accent1 2" xfId="79" xr:uid="{00000000-0005-0000-0000-000048000000}"/>
    <cellStyle name="Accent1 3" xfId="123" xr:uid="{00000000-0005-0000-0000-000049000000}"/>
    <cellStyle name="Accent1 4" xfId="171" xr:uid="{00000000-0005-0000-0000-00004A000000}"/>
    <cellStyle name="Accent1 5" xfId="26" xr:uid="{00000000-0005-0000-0000-00004B000000}"/>
    <cellStyle name="Accent2 2" xfId="80" xr:uid="{00000000-0005-0000-0000-00004C000000}"/>
    <cellStyle name="Accent2 3" xfId="124" xr:uid="{00000000-0005-0000-0000-00004D000000}"/>
    <cellStyle name="Accent2 4" xfId="172" xr:uid="{00000000-0005-0000-0000-00004E000000}"/>
    <cellStyle name="Accent2 5" xfId="27" xr:uid="{00000000-0005-0000-0000-00004F000000}"/>
    <cellStyle name="Accent3 2" xfId="81" xr:uid="{00000000-0005-0000-0000-000050000000}"/>
    <cellStyle name="Accent3 3" xfId="125" xr:uid="{00000000-0005-0000-0000-000051000000}"/>
    <cellStyle name="Accent3 4" xfId="173" xr:uid="{00000000-0005-0000-0000-000052000000}"/>
    <cellStyle name="Accent3 5" xfId="28" xr:uid="{00000000-0005-0000-0000-000053000000}"/>
    <cellStyle name="Accent4 2" xfId="82" xr:uid="{00000000-0005-0000-0000-000054000000}"/>
    <cellStyle name="Accent4 3" xfId="126" xr:uid="{00000000-0005-0000-0000-000055000000}"/>
    <cellStyle name="Accent4 4" xfId="174" xr:uid="{00000000-0005-0000-0000-000056000000}"/>
    <cellStyle name="Accent4 5" xfId="29" xr:uid="{00000000-0005-0000-0000-000057000000}"/>
    <cellStyle name="Accent5 2" xfId="83" xr:uid="{00000000-0005-0000-0000-000058000000}"/>
    <cellStyle name="Accent5 3" xfId="127" xr:uid="{00000000-0005-0000-0000-000059000000}"/>
    <cellStyle name="Accent5 4" xfId="175" xr:uid="{00000000-0005-0000-0000-00005A000000}"/>
    <cellStyle name="Accent5 5" xfId="30" xr:uid="{00000000-0005-0000-0000-00005B000000}"/>
    <cellStyle name="Accent6 2" xfId="84" xr:uid="{00000000-0005-0000-0000-00005C000000}"/>
    <cellStyle name="Accent6 3" xfId="128" xr:uid="{00000000-0005-0000-0000-00005D000000}"/>
    <cellStyle name="Accent6 4" xfId="176" xr:uid="{00000000-0005-0000-0000-00005E000000}"/>
    <cellStyle name="Accent6 5" xfId="31" xr:uid="{00000000-0005-0000-0000-00005F000000}"/>
    <cellStyle name="Bad 2" xfId="85" xr:uid="{00000000-0005-0000-0000-000060000000}"/>
    <cellStyle name="Bad 3" xfId="129" xr:uid="{00000000-0005-0000-0000-000061000000}"/>
    <cellStyle name="Bad 4" xfId="177" xr:uid="{00000000-0005-0000-0000-000062000000}"/>
    <cellStyle name="Bad 5" xfId="32" xr:uid="{00000000-0005-0000-0000-000063000000}"/>
    <cellStyle name="Calculation 2" xfId="86" xr:uid="{00000000-0005-0000-0000-000064000000}"/>
    <cellStyle name="Calculation 3" xfId="130" xr:uid="{00000000-0005-0000-0000-000065000000}"/>
    <cellStyle name="Calculation 4" xfId="178" xr:uid="{00000000-0005-0000-0000-000066000000}"/>
    <cellStyle name="Calculation 5" xfId="33" xr:uid="{00000000-0005-0000-0000-000067000000}"/>
    <cellStyle name="Check Cell 2" xfId="87" xr:uid="{00000000-0005-0000-0000-000068000000}"/>
    <cellStyle name="Check Cell 3" xfId="131" xr:uid="{00000000-0005-0000-0000-000069000000}"/>
    <cellStyle name="Check Cell 4" xfId="179" xr:uid="{00000000-0005-0000-0000-00006A000000}"/>
    <cellStyle name="Check Cell 5" xfId="34" xr:uid="{00000000-0005-0000-0000-00006B000000}"/>
    <cellStyle name="Comma" xfId="219" builtinId="3"/>
    <cellStyle name="Comma 2" xfId="1" xr:uid="{00000000-0005-0000-0000-00006D000000}"/>
    <cellStyle name="Comma 2 2" xfId="52" xr:uid="{00000000-0005-0000-0000-00006E000000}"/>
    <cellStyle name="Comma 3" xfId="103" xr:uid="{00000000-0005-0000-0000-00006F000000}"/>
    <cellStyle name="Comma 4" xfId="132" xr:uid="{00000000-0005-0000-0000-000070000000}"/>
    <cellStyle name="Comma 5" xfId="194" xr:uid="{00000000-0005-0000-0000-000071000000}"/>
    <cellStyle name="Comma 6" xfId="57" xr:uid="{00000000-0005-0000-0000-000072000000}"/>
    <cellStyle name="Explanatory Text 2" xfId="88" xr:uid="{00000000-0005-0000-0000-000073000000}"/>
    <cellStyle name="Explanatory Text 3" xfId="133" xr:uid="{00000000-0005-0000-0000-000074000000}"/>
    <cellStyle name="Explanatory Text 4" xfId="180" xr:uid="{00000000-0005-0000-0000-000075000000}"/>
    <cellStyle name="Explanatory Text 5" xfId="35" xr:uid="{00000000-0005-0000-0000-000076000000}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Good 2" xfId="89" xr:uid="{00000000-0005-0000-0000-000086000000}"/>
    <cellStyle name="Good 3" xfId="134" xr:uid="{00000000-0005-0000-0000-000087000000}"/>
    <cellStyle name="Good 4" xfId="181" xr:uid="{00000000-0005-0000-0000-000088000000}"/>
    <cellStyle name="Good 5" xfId="36" xr:uid="{00000000-0005-0000-0000-000089000000}"/>
    <cellStyle name="Heading 1 2" xfId="90" xr:uid="{00000000-0005-0000-0000-00008A000000}"/>
    <cellStyle name="Heading 1 3" xfId="135" xr:uid="{00000000-0005-0000-0000-00008B000000}"/>
    <cellStyle name="Heading 1 4" xfId="182" xr:uid="{00000000-0005-0000-0000-00008C000000}"/>
    <cellStyle name="Heading 1 5" xfId="37" xr:uid="{00000000-0005-0000-0000-00008D000000}"/>
    <cellStyle name="Heading 2 2" xfId="91" xr:uid="{00000000-0005-0000-0000-00008E000000}"/>
    <cellStyle name="Heading 2 3" xfId="136" xr:uid="{00000000-0005-0000-0000-00008F000000}"/>
    <cellStyle name="Heading 2 4" xfId="183" xr:uid="{00000000-0005-0000-0000-000090000000}"/>
    <cellStyle name="Heading 2 5" xfId="38" xr:uid="{00000000-0005-0000-0000-000091000000}"/>
    <cellStyle name="Heading 3 2" xfId="92" xr:uid="{00000000-0005-0000-0000-000092000000}"/>
    <cellStyle name="Heading 3 3" xfId="137" xr:uid="{00000000-0005-0000-0000-000093000000}"/>
    <cellStyle name="Heading 3 4" xfId="184" xr:uid="{00000000-0005-0000-0000-000094000000}"/>
    <cellStyle name="Heading 3 5" xfId="39" xr:uid="{00000000-0005-0000-0000-000095000000}"/>
    <cellStyle name="Heading 4 2" xfId="93" xr:uid="{00000000-0005-0000-0000-000096000000}"/>
    <cellStyle name="Heading 4 3" xfId="138" xr:uid="{00000000-0005-0000-0000-000097000000}"/>
    <cellStyle name="Heading 4 4" xfId="185" xr:uid="{00000000-0005-0000-0000-000098000000}"/>
    <cellStyle name="Heading 4 5" xfId="40" xr:uid="{00000000-0005-0000-0000-000099000000}"/>
    <cellStyle name="Hyperlink 2" xfId="102" xr:uid="{00000000-0005-0000-0000-00009A000000}"/>
    <cellStyle name="Hyperlink 3" xfId="59" xr:uid="{00000000-0005-0000-0000-00009B000000}"/>
    <cellStyle name="Hyperlink 4" xfId="53" xr:uid="{00000000-0005-0000-0000-00009C000000}"/>
    <cellStyle name="Input 2" xfId="94" xr:uid="{00000000-0005-0000-0000-00009D000000}"/>
    <cellStyle name="Input 3" xfId="139" xr:uid="{00000000-0005-0000-0000-00009E000000}"/>
    <cellStyle name="Input 4" xfId="186" xr:uid="{00000000-0005-0000-0000-00009F000000}"/>
    <cellStyle name="Input 5" xfId="41" xr:uid="{00000000-0005-0000-0000-0000A0000000}"/>
    <cellStyle name="Linked Cell 2" xfId="95" xr:uid="{00000000-0005-0000-0000-0000A1000000}"/>
    <cellStyle name="Linked Cell 3" xfId="140" xr:uid="{00000000-0005-0000-0000-0000A2000000}"/>
    <cellStyle name="Linked Cell 4" xfId="187" xr:uid="{00000000-0005-0000-0000-0000A3000000}"/>
    <cellStyle name="Linked Cell 5" xfId="42" xr:uid="{00000000-0005-0000-0000-0000A4000000}"/>
    <cellStyle name="Neutral 2" xfId="96" xr:uid="{00000000-0005-0000-0000-0000A5000000}"/>
    <cellStyle name="Neutral 3" xfId="141" xr:uid="{00000000-0005-0000-0000-0000A6000000}"/>
    <cellStyle name="Neutral 4" xfId="188" xr:uid="{00000000-0005-0000-0000-0000A7000000}"/>
    <cellStyle name="Neutral 5" xfId="43" xr:uid="{00000000-0005-0000-0000-0000A8000000}"/>
    <cellStyle name="Normal" xfId="0" builtinId="0"/>
    <cellStyle name="Normal 10" xfId="198" xr:uid="{00000000-0005-0000-0000-0000AA000000}"/>
    <cellStyle name="Normal 11" xfId="151" xr:uid="{00000000-0005-0000-0000-0000AB000000}"/>
    <cellStyle name="Normal 11 2" xfId="200" xr:uid="{00000000-0005-0000-0000-0000AC000000}"/>
    <cellStyle name="Normal 12" xfId="7" xr:uid="{00000000-0005-0000-0000-0000AD000000}"/>
    <cellStyle name="Normal 13" xfId="6" xr:uid="{00000000-0005-0000-0000-0000AE000000}"/>
    <cellStyle name="Normal 14" xfId="217" xr:uid="{00000000-0005-0000-0000-0000AF000000}"/>
    <cellStyle name="Normal 2" xfId="2" xr:uid="{00000000-0005-0000-0000-0000B0000000}"/>
    <cellStyle name="Normal 2 2" xfId="3" xr:uid="{00000000-0005-0000-0000-0000B1000000}"/>
    <cellStyle name="Normal 2 2 2" xfId="104" xr:uid="{00000000-0005-0000-0000-0000B2000000}"/>
    <cellStyle name="Normal 2 3" xfId="44" xr:uid="{00000000-0005-0000-0000-0000B3000000}"/>
    <cellStyle name="Normal 2_Invest" xfId="142" xr:uid="{00000000-0005-0000-0000-0000B4000000}"/>
    <cellStyle name="Normal 3" xfId="55" xr:uid="{00000000-0005-0000-0000-0000B5000000}"/>
    <cellStyle name="Normal 3 2" xfId="220" xr:uid="{00000000-0005-0000-0000-0000B6000000}"/>
    <cellStyle name="Normal 4" xfId="54" xr:uid="{00000000-0005-0000-0000-0000B7000000}"/>
    <cellStyle name="Normal 4 2" xfId="4" xr:uid="{00000000-0005-0000-0000-0000B8000000}"/>
    <cellStyle name="Normal 4 2 2" xfId="56" xr:uid="{00000000-0005-0000-0000-0000B9000000}"/>
    <cellStyle name="Normal 4_Invest" xfId="143" xr:uid="{00000000-0005-0000-0000-0000BA000000}"/>
    <cellStyle name="Normal 5" xfId="60" xr:uid="{00000000-0005-0000-0000-0000BB000000}"/>
    <cellStyle name="Normal 6" xfId="58" xr:uid="{00000000-0005-0000-0000-0000BC000000}"/>
    <cellStyle name="Normal 6 2" xfId="196" xr:uid="{00000000-0005-0000-0000-0000BD000000}"/>
    <cellStyle name="Normal 6 2 2" xfId="201" xr:uid="{00000000-0005-0000-0000-0000BE000000}"/>
    <cellStyle name="Normal 6 3" xfId="199" xr:uid="{00000000-0005-0000-0000-0000BF000000}"/>
    <cellStyle name="Normal 7" xfId="144" xr:uid="{00000000-0005-0000-0000-0000C0000000}"/>
    <cellStyle name="Normal 8" xfId="152" xr:uid="{00000000-0005-0000-0000-0000C1000000}"/>
    <cellStyle name="Normal 9" xfId="195" xr:uid="{00000000-0005-0000-0000-0000C2000000}"/>
    <cellStyle name="Note 2" xfId="50" xr:uid="{00000000-0005-0000-0000-0000C3000000}"/>
    <cellStyle name="Note 3" xfId="97" xr:uid="{00000000-0005-0000-0000-0000C4000000}"/>
    <cellStyle name="Note 4" xfId="145" xr:uid="{00000000-0005-0000-0000-0000C5000000}"/>
    <cellStyle name="Note 5" xfId="189" xr:uid="{00000000-0005-0000-0000-0000C6000000}"/>
    <cellStyle name="Note 6" xfId="45" xr:uid="{00000000-0005-0000-0000-0000C7000000}"/>
    <cellStyle name="Output 2" xfId="98" xr:uid="{00000000-0005-0000-0000-0000C8000000}"/>
    <cellStyle name="Output 3" xfId="146" xr:uid="{00000000-0005-0000-0000-0000C9000000}"/>
    <cellStyle name="Output 4" xfId="190" xr:uid="{00000000-0005-0000-0000-0000CA000000}"/>
    <cellStyle name="Output 5" xfId="46" xr:uid="{00000000-0005-0000-0000-0000CB000000}"/>
    <cellStyle name="Percent" xfId="5" builtinId="5"/>
    <cellStyle name="Percent 2" xfId="51" xr:uid="{00000000-0005-0000-0000-0000CD000000}"/>
    <cellStyle name="Percent 3" xfId="197" xr:uid="{00000000-0005-0000-0000-0000CE000000}"/>
    <cellStyle name="Percent 4" xfId="150" xr:uid="{00000000-0005-0000-0000-0000CF000000}"/>
    <cellStyle name="Percent 5" xfId="218" xr:uid="{00000000-0005-0000-0000-0000D0000000}"/>
    <cellStyle name="Title 2" xfId="99" xr:uid="{00000000-0005-0000-0000-0000D1000000}"/>
    <cellStyle name="Title 3" xfId="147" xr:uid="{00000000-0005-0000-0000-0000D2000000}"/>
    <cellStyle name="Title 4" xfId="191" xr:uid="{00000000-0005-0000-0000-0000D3000000}"/>
    <cellStyle name="Title 5" xfId="47" xr:uid="{00000000-0005-0000-0000-0000D4000000}"/>
    <cellStyle name="Total 2" xfId="100" xr:uid="{00000000-0005-0000-0000-0000D5000000}"/>
    <cellStyle name="Total 3" xfId="148" xr:uid="{00000000-0005-0000-0000-0000D6000000}"/>
    <cellStyle name="Total 4" xfId="192" xr:uid="{00000000-0005-0000-0000-0000D7000000}"/>
    <cellStyle name="Total 5" xfId="48" xr:uid="{00000000-0005-0000-0000-0000D8000000}"/>
    <cellStyle name="Warning Text 2" xfId="101" xr:uid="{00000000-0005-0000-0000-0000D9000000}"/>
    <cellStyle name="Warning Text 3" xfId="149" xr:uid="{00000000-0005-0000-0000-0000DA000000}"/>
    <cellStyle name="Warning Text 4" xfId="193" xr:uid="{00000000-0005-0000-0000-0000DB000000}"/>
    <cellStyle name="Warning Text 5" xfId="49" xr:uid="{00000000-0005-0000-0000-0000DC000000}"/>
  </cellStyles>
  <dxfs count="0"/>
  <tableStyles count="0" defaultTableStyle="TableStyleMedium9" defaultPivotStyle="PivotStyleLight16"/>
  <colors>
    <mruColors>
      <color rgb="FF2A1FB7"/>
      <color rgb="FFCCFFCC"/>
      <color rgb="FFFFCCFF"/>
      <color rgb="FFFFFFCC"/>
      <color rgb="FF5033A3"/>
      <color rgb="FFCCFFFF"/>
      <color rgb="FF66FFFF"/>
      <color rgb="FF2A30AC"/>
      <color rgb="FF2835AE"/>
      <color rgb="FF2651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" connectionId="1" xr16:uid="{00000000-0016-0000-0000-000000000000}" autoFormatId="16" applyNumberFormats="0" applyBorderFormats="0" applyFontFormats="1" applyPatternFormats="1" applyAlignmentFormats="0" applyWidthHeightFormats="0">
  <queryTableRefresh preserveSortFilterLayout="0">
    <queryTableFields/>
    <sortState xmlns:xlrd2="http://schemas.microsoft.com/office/spreadsheetml/2017/richdata2" ref="A3:IM2308">
      <sortCondition ref="B3:B2308"/>
      <sortCondition ref="C3:C2308"/>
    </sortState>
  </queryTableRefresh>
</queryTable>
</file>

<file path=xl/theme/theme1.xml><?xml version="1.0" encoding="utf-8"?>
<a:theme xmlns:a="http://schemas.openxmlformats.org/drawingml/2006/main" name="Office Theme">
  <a:themeElements>
    <a:clrScheme name="Custom 5">
      <a:dk1>
        <a:sysClr val="windowText" lastClr="000000"/>
      </a:dk1>
      <a:lt1>
        <a:sysClr val="window" lastClr="FFFFFF"/>
      </a:lt1>
      <a:dk2>
        <a:srgbClr val="632E62"/>
      </a:dk2>
      <a:lt2>
        <a:srgbClr val="E7CDE7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0">
    <tabColor rgb="FFBC7AB3"/>
    <pageSetUpPr fitToPage="1"/>
  </sheetPr>
  <dimension ref="A1:DS4428"/>
  <sheetViews>
    <sheetView tabSelected="1" zoomScaleNormal="100" workbookViewId="0">
      <selection activeCell="R2668" sqref="R2668"/>
    </sheetView>
  </sheetViews>
  <sheetFormatPr defaultColWidth="18.7109375" defaultRowHeight="12.95" customHeight="1" outlineLevelCol="1"/>
  <cols>
    <col min="1" max="1" width="5.28515625" style="126" customWidth="1"/>
    <col min="2" max="2" width="26.28515625" style="1" customWidth="1"/>
    <col min="3" max="3" width="5" style="253" customWidth="1"/>
    <col min="4" max="4" width="11.5703125" style="96" customWidth="1"/>
    <col min="5" max="5" width="12.85546875" style="7" customWidth="1"/>
    <col min="6" max="6" width="14.42578125" style="1" customWidth="1" outlineLevel="1"/>
    <col min="7" max="7" width="12.85546875" style="1" customWidth="1" outlineLevel="1"/>
    <col min="8" max="8" width="27" style="1" customWidth="1" outlineLevel="1"/>
    <col min="9" max="9" width="12.85546875" style="1" customWidth="1"/>
    <col min="10" max="10" width="9" style="1" customWidth="1"/>
    <col min="11" max="11" width="10.5703125" style="1" bestFit="1" customWidth="1"/>
    <col min="12" max="12" width="14.28515625" style="1" bestFit="1" customWidth="1"/>
    <col min="13" max="14" width="17.7109375" style="1" customWidth="1"/>
    <col min="15" max="15" width="12.42578125" style="1" customWidth="1"/>
    <col min="16" max="16" width="12.5703125" style="1" customWidth="1"/>
    <col min="17" max="17" width="12.28515625" style="1" customWidth="1"/>
    <col min="18" max="16384" width="18.7109375" style="1"/>
  </cols>
  <sheetData>
    <row r="1" spans="1:17" s="273" customFormat="1" ht="123" customHeight="1">
      <c r="A1" s="231" t="s">
        <v>214</v>
      </c>
      <c r="B1" s="231" t="s">
        <v>725</v>
      </c>
      <c r="C1" s="231" t="s">
        <v>726</v>
      </c>
      <c r="D1" s="231" t="s">
        <v>727</v>
      </c>
      <c r="E1" s="231" t="s">
        <v>1410</v>
      </c>
      <c r="F1" s="231" t="s">
        <v>728</v>
      </c>
      <c r="G1" s="231" t="s">
        <v>341</v>
      </c>
      <c r="H1" s="231" t="s">
        <v>342</v>
      </c>
      <c r="I1" s="231" t="s">
        <v>343</v>
      </c>
      <c r="J1" s="231" t="s">
        <v>344</v>
      </c>
      <c r="K1" s="231" t="s">
        <v>345</v>
      </c>
      <c r="L1" s="232" t="s">
        <v>1391</v>
      </c>
      <c r="M1" s="232" t="s">
        <v>1392</v>
      </c>
      <c r="N1" s="232" t="s">
        <v>1435</v>
      </c>
      <c r="O1" s="233" t="s">
        <v>1393</v>
      </c>
      <c r="P1" s="232" t="s">
        <v>1394</v>
      </c>
      <c r="Q1" s="233" t="s">
        <v>1395</v>
      </c>
    </row>
    <row r="2" spans="1:17" s="4" customFormat="1" ht="12.75" customHeight="1">
      <c r="A2" s="208">
        <v>1</v>
      </c>
      <c r="B2" s="209" t="s">
        <v>35</v>
      </c>
      <c r="C2" s="248">
        <v>0</v>
      </c>
      <c r="D2" s="210"/>
      <c r="E2" s="271">
        <f>SUM(E3:E8)</f>
        <v>135</v>
      </c>
      <c r="F2" s="209" t="s">
        <v>36</v>
      </c>
      <c r="G2" s="209" t="s">
        <v>569</v>
      </c>
      <c r="H2" s="209" t="s">
        <v>1325</v>
      </c>
      <c r="I2" s="209" t="s">
        <v>827</v>
      </c>
      <c r="J2" s="209" t="s">
        <v>576</v>
      </c>
      <c r="K2" s="209" t="s">
        <v>668</v>
      </c>
      <c r="L2" s="244">
        <v>524.22546</v>
      </c>
      <c r="M2" s="244">
        <v>162.01958929502757</v>
      </c>
      <c r="N2" s="244">
        <v>0</v>
      </c>
      <c r="O2" s="244">
        <v>0</v>
      </c>
      <c r="P2" s="211">
        <v>308192.94224427425</v>
      </c>
      <c r="Q2" s="212">
        <v>0.58790151520735801</v>
      </c>
    </row>
    <row r="3" spans="1:17" ht="11.25" customHeight="1">
      <c r="A3" s="124">
        <f>IF(C3&gt;0,A2,A2+1)</f>
        <v>1</v>
      </c>
      <c r="B3" s="53" t="s">
        <v>35</v>
      </c>
      <c r="C3" s="249">
        <v>1</v>
      </c>
      <c r="D3" s="55">
        <v>35831</v>
      </c>
      <c r="E3" s="92">
        <v>21</v>
      </c>
      <c r="F3" s="53" t="s">
        <v>36</v>
      </c>
      <c r="G3" s="53" t="s">
        <v>569</v>
      </c>
      <c r="H3" s="53" t="s">
        <v>370</v>
      </c>
      <c r="I3" s="53" t="s">
        <v>827</v>
      </c>
      <c r="J3" s="53" t="s">
        <v>576</v>
      </c>
      <c r="K3" s="53" t="s">
        <v>668</v>
      </c>
      <c r="L3" s="234">
        <v>91.631039999999999</v>
      </c>
      <c r="M3" s="234">
        <v>27.591334739934794</v>
      </c>
      <c r="N3" s="234">
        <v>0</v>
      </c>
      <c r="O3" s="234">
        <v>0</v>
      </c>
      <c r="P3" s="187">
        <v>52484.114241660631</v>
      </c>
      <c r="Q3" s="188">
        <v>0.57277658576897772</v>
      </c>
    </row>
    <row r="4" spans="1:17" ht="11.25" customHeight="1">
      <c r="A4" s="124">
        <f t="shared" ref="A4:A67" si="0">IF(C4&gt;0,A3,A3+1)</f>
        <v>1</v>
      </c>
      <c r="B4" s="53" t="s">
        <v>35</v>
      </c>
      <c r="C4" s="249">
        <v>2</v>
      </c>
      <c r="D4" s="55">
        <v>35851</v>
      </c>
      <c r="E4" s="92">
        <v>21</v>
      </c>
      <c r="F4" s="53" t="s">
        <v>36</v>
      </c>
      <c r="G4" s="53" t="s">
        <v>569</v>
      </c>
      <c r="H4" s="53" t="s">
        <v>370</v>
      </c>
      <c r="I4" s="53" t="s">
        <v>827</v>
      </c>
      <c r="J4" s="53" t="s">
        <v>576</v>
      </c>
      <c r="K4" s="53" t="s">
        <v>668</v>
      </c>
      <c r="L4" s="234">
        <v>79.563990000000004</v>
      </c>
      <c r="M4" s="234">
        <v>23.996759414915548</v>
      </c>
      <c r="N4" s="234">
        <v>0</v>
      </c>
      <c r="O4" s="234">
        <v>0</v>
      </c>
      <c r="P4" s="187">
        <v>45646.529043743139</v>
      </c>
      <c r="Q4" s="188">
        <v>0.57370839551590025</v>
      </c>
    </row>
    <row r="5" spans="1:17" s="4" customFormat="1" ht="11.25" customHeight="1">
      <c r="A5" s="124">
        <f t="shared" si="0"/>
        <v>1</v>
      </c>
      <c r="B5" s="53" t="s">
        <v>35</v>
      </c>
      <c r="C5" s="249">
        <v>3</v>
      </c>
      <c r="D5" s="55">
        <v>35883</v>
      </c>
      <c r="E5" s="92">
        <v>21</v>
      </c>
      <c r="F5" s="53" t="s">
        <v>36</v>
      </c>
      <c r="G5" s="53" t="s">
        <v>569</v>
      </c>
      <c r="H5" s="53" t="s">
        <v>370</v>
      </c>
      <c r="I5" s="53" t="s">
        <v>827</v>
      </c>
      <c r="J5" s="53" t="s">
        <v>576</v>
      </c>
      <c r="K5" s="53" t="s">
        <v>668</v>
      </c>
      <c r="L5" s="234">
        <v>101.89749</v>
      </c>
      <c r="M5" s="234">
        <v>30.682502413176902</v>
      </c>
      <c r="N5" s="234">
        <v>0</v>
      </c>
      <c r="O5" s="234">
        <v>0</v>
      </c>
      <c r="P5" s="187">
        <v>58364.119643057529</v>
      </c>
      <c r="Q5" s="188">
        <v>0.57277288815512062</v>
      </c>
    </row>
    <row r="6" spans="1:17" s="4" customFormat="1" ht="11.25" customHeight="1">
      <c r="A6" s="124">
        <f t="shared" si="0"/>
        <v>1</v>
      </c>
      <c r="B6" s="53" t="s">
        <v>35</v>
      </c>
      <c r="C6" s="249">
        <v>4</v>
      </c>
      <c r="D6" s="55">
        <v>35972</v>
      </c>
      <c r="E6" s="92">
        <v>21</v>
      </c>
      <c r="F6" s="123" t="s">
        <v>36</v>
      </c>
      <c r="G6" s="123" t="s">
        <v>569</v>
      </c>
      <c r="H6" s="123" t="s">
        <v>370</v>
      </c>
      <c r="I6" s="53" t="s">
        <v>827</v>
      </c>
      <c r="J6" s="53" t="s">
        <v>576</v>
      </c>
      <c r="K6" s="53" t="s">
        <v>668</v>
      </c>
      <c r="L6" s="234">
        <v>81.045640000000006</v>
      </c>
      <c r="M6" s="234">
        <v>24.442575082820145</v>
      </c>
      <c r="N6" s="234">
        <v>0</v>
      </c>
      <c r="O6" s="234">
        <v>0</v>
      </c>
      <c r="P6" s="187">
        <v>46494.557624657034</v>
      </c>
      <c r="Q6" s="188">
        <v>0.57368363831363456</v>
      </c>
    </row>
    <row r="7" spans="1:17" ht="11.25" customHeight="1">
      <c r="A7" s="124">
        <f t="shared" si="0"/>
        <v>1</v>
      </c>
      <c r="B7" s="53" t="s">
        <v>1232</v>
      </c>
      <c r="C7" s="249">
        <v>5</v>
      </c>
      <c r="D7" s="55">
        <v>42085</v>
      </c>
      <c r="E7" s="92">
        <v>25.5</v>
      </c>
      <c r="F7" s="123" t="s">
        <v>36</v>
      </c>
      <c r="G7" s="123" t="s">
        <v>569</v>
      </c>
      <c r="H7" s="123" t="s">
        <v>370</v>
      </c>
      <c r="I7" s="53" t="s">
        <v>827</v>
      </c>
      <c r="J7" s="53" t="s">
        <v>576</v>
      </c>
      <c r="K7" s="53" t="s">
        <v>668</v>
      </c>
      <c r="L7" s="234">
        <v>82.656199999999998</v>
      </c>
      <c r="M7" s="234">
        <v>26.96429828547166</v>
      </c>
      <c r="N7" s="234">
        <v>0</v>
      </c>
      <c r="O7" s="234">
        <v>0</v>
      </c>
      <c r="P7" s="187">
        <v>51291.368286456905</v>
      </c>
      <c r="Q7" s="188">
        <v>0.6205386684417733</v>
      </c>
    </row>
    <row r="8" spans="1:17" ht="11.25" customHeight="1">
      <c r="A8" s="124">
        <f t="shared" si="0"/>
        <v>1</v>
      </c>
      <c r="B8" s="53" t="s">
        <v>1233</v>
      </c>
      <c r="C8" s="249">
        <v>6</v>
      </c>
      <c r="D8" s="55">
        <v>42212</v>
      </c>
      <c r="E8" s="92">
        <v>25.5</v>
      </c>
      <c r="F8" s="123" t="s">
        <v>36</v>
      </c>
      <c r="G8" s="123" t="s">
        <v>569</v>
      </c>
      <c r="H8" s="123" t="s">
        <v>370</v>
      </c>
      <c r="I8" s="53" t="s">
        <v>827</v>
      </c>
      <c r="J8" s="53" t="s">
        <v>576</v>
      </c>
      <c r="K8" s="53" t="s">
        <v>668</v>
      </c>
      <c r="L8" s="234">
        <v>87.431100000000001</v>
      </c>
      <c r="M8" s="234">
        <v>28.34211935870853</v>
      </c>
      <c r="N8" s="234">
        <v>0</v>
      </c>
      <c r="O8" s="234">
        <v>0</v>
      </c>
      <c r="P8" s="187">
        <v>53912.253404699011</v>
      </c>
      <c r="Q8" s="188">
        <v>0.61662558751633012</v>
      </c>
    </row>
    <row r="9" spans="1:17" s="4" customFormat="1" ht="11.25" customHeight="1">
      <c r="A9" s="267">
        <f t="shared" si="0"/>
        <v>2</v>
      </c>
      <c r="B9" s="209" t="s">
        <v>1102</v>
      </c>
      <c r="C9" s="248">
        <v>0</v>
      </c>
      <c r="D9" s="210"/>
      <c r="E9" s="271">
        <f>SUM(E10:E12)</f>
        <v>1800</v>
      </c>
      <c r="F9" s="209" t="s">
        <v>523</v>
      </c>
      <c r="G9" s="209" t="s">
        <v>326</v>
      </c>
      <c r="H9" s="209" t="s">
        <v>1244</v>
      </c>
      <c r="I9" s="209" t="s">
        <v>827</v>
      </c>
      <c r="J9" s="209" t="s">
        <v>571</v>
      </c>
      <c r="K9" s="209" t="s">
        <v>826</v>
      </c>
      <c r="L9" s="244">
        <v>9834.1580006515596</v>
      </c>
      <c r="M9" s="244">
        <v>6938.8700507621743</v>
      </c>
      <c r="N9" s="244">
        <v>0</v>
      </c>
      <c r="O9" s="244">
        <v>1508.0685500000002</v>
      </c>
      <c r="P9" s="211">
        <v>9434519.7004541736</v>
      </c>
      <c r="Q9" s="212">
        <v>0.95936222499466584</v>
      </c>
    </row>
    <row r="10" spans="1:17" ht="11.25" customHeight="1">
      <c r="A10" s="124">
        <f t="shared" si="0"/>
        <v>2</v>
      </c>
      <c r="B10" s="53" t="s">
        <v>1102</v>
      </c>
      <c r="C10" s="249">
        <v>1</v>
      </c>
      <c r="D10" s="55">
        <v>41499</v>
      </c>
      <c r="E10" s="92">
        <v>600</v>
      </c>
      <c r="F10" s="123" t="s">
        <v>523</v>
      </c>
      <c r="G10" s="123" t="s">
        <v>326</v>
      </c>
      <c r="H10" s="123" t="s">
        <v>1244</v>
      </c>
      <c r="I10" s="53" t="s">
        <v>827</v>
      </c>
      <c r="J10" s="53" t="s">
        <v>571</v>
      </c>
      <c r="K10" s="53" t="s">
        <v>826</v>
      </c>
      <c r="L10" s="234">
        <v>3392.0211408446189</v>
      </c>
      <c r="M10" s="234">
        <v>2393.5420000000004</v>
      </c>
      <c r="N10" s="234">
        <v>0</v>
      </c>
      <c r="O10" s="234">
        <v>349.32877249999996</v>
      </c>
      <c r="P10" s="187">
        <v>3241508.4820746756</v>
      </c>
      <c r="Q10" s="188">
        <v>0.95562744083238071</v>
      </c>
    </row>
    <row r="11" spans="1:17" ht="11.25" customHeight="1">
      <c r="A11" s="124">
        <f t="shared" si="0"/>
        <v>2</v>
      </c>
      <c r="B11" s="53" t="s">
        <v>1102</v>
      </c>
      <c r="C11" s="249">
        <v>2</v>
      </c>
      <c r="D11" s="55">
        <v>41873</v>
      </c>
      <c r="E11" s="92">
        <v>600</v>
      </c>
      <c r="F11" s="123" t="s">
        <v>523</v>
      </c>
      <c r="G11" s="123" t="s">
        <v>326</v>
      </c>
      <c r="H11" s="123" t="s">
        <v>1244</v>
      </c>
      <c r="I11" s="53" t="s">
        <v>827</v>
      </c>
      <c r="J11" s="53" t="s">
        <v>571</v>
      </c>
      <c r="K11" s="53" t="s">
        <v>826</v>
      </c>
      <c r="L11" s="234">
        <v>3325.3652094793206</v>
      </c>
      <c r="M11" s="234">
        <v>2323.8923507621735</v>
      </c>
      <c r="N11" s="234">
        <v>0</v>
      </c>
      <c r="O11" s="234">
        <v>504.96791450000006</v>
      </c>
      <c r="P11" s="187">
        <v>3202126.6362135764</v>
      </c>
      <c r="Q11" s="188">
        <v>0.96293983803209371</v>
      </c>
    </row>
    <row r="12" spans="1:17" ht="11.25" customHeight="1">
      <c r="A12" s="124">
        <f t="shared" si="0"/>
        <v>2</v>
      </c>
      <c r="B12" s="53" t="s">
        <v>1102</v>
      </c>
      <c r="C12" s="249">
        <v>3</v>
      </c>
      <c r="D12" s="55">
        <v>43118</v>
      </c>
      <c r="E12" s="92">
        <v>600</v>
      </c>
      <c r="F12" s="123" t="s">
        <v>523</v>
      </c>
      <c r="G12" s="123" t="s">
        <v>326</v>
      </c>
      <c r="H12" s="123" t="s">
        <v>1244</v>
      </c>
      <c r="I12" s="53" t="s">
        <v>827</v>
      </c>
      <c r="J12" s="53" t="s">
        <v>571</v>
      </c>
      <c r="K12" s="53" t="s">
        <v>826</v>
      </c>
      <c r="L12" s="234">
        <v>3116.771650327621</v>
      </c>
      <c r="M12" s="234">
        <v>2221.4357</v>
      </c>
      <c r="N12" s="234">
        <v>0</v>
      </c>
      <c r="O12" s="234">
        <v>653.77186300000017</v>
      </c>
      <c r="P12" s="187">
        <v>2990884.5821659216</v>
      </c>
      <c r="Q12" s="188">
        <v>0.95960978785581974</v>
      </c>
    </row>
    <row r="13" spans="1:17" s="4" customFormat="1" ht="11.25" customHeight="1">
      <c r="A13" s="267">
        <f t="shared" si="0"/>
        <v>3</v>
      </c>
      <c r="B13" s="213" t="s">
        <v>556</v>
      </c>
      <c r="C13" s="248">
        <v>0</v>
      </c>
      <c r="D13" s="210"/>
      <c r="E13" s="271">
        <f>SUM(E14:E15)</f>
        <v>250</v>
      </c>
      <c r="F13" s="209" t="s">
        <v>315</v>
      </c>
      <c r="G13" s="209" t="s">
        <v>728</v>
      </c>
      <c r="H13" s="209" t="s">
        <v>557</v>
      </c>
      <c r="I13" s="209" t="s">
        <v>827</v>
      </c>
      <c r="J13" s="209" t="s">
        <v>324</v>
      </c>
      <c r="K13" s="209" t="s">
        <v>826</v>
      </c>
      <c r="L13" s="244">
        <v>65.778799999999976</v>
      </c>
      <c r="M13" s="244">
        <v>98.65</v>
      </c>
      <c r="N13" s="244">
        <v>0</v>
      </c>
      <c r="O13" s="244">
        <v>163.11099999999999</v>
      </c>
      <c r="P13" s="211">
        <v>146805.8562789179</v>
      </c>
      <c r="Q13" s="212">
        <v>2.2318111044731426</v>
      </c>
    </row>
    <row r="14" spans="1:17" ht="11.25" customHeight="1">
      <c r="A14" s="124">
        <f t="shared" si="0"/>
        <v>3</v>
      </c>
      <c r="B14" s="53" t="s">
        <v>556</v>
      </c>
      <c r="C14" s="249">
        <v>1</v>
      </c>
      <c r="D14" s="55">
        <v>38442</v>
      </c>
      <c r="E14" s="92">
        <v>125</v>
      </c>
      <c r="F14" s="53" t="s">
        <v>315</v>
      </c>
      <c r="G14" s="53" t="s">
        <v>728</v>
      </c>
      <c r="H14" s="53" t="s">
        <v>557</v>
      </c>
      <c r="I14" s="53" t="s">
        <v>827</v>
      </c>
      <c r="J14" s="53" t="s">
        <v>324</v>
      </c>
      <c r="K14" s="53" t="s">
        <v>826</v>
      </c>
      <c r="L14" s="234">
        <v>65.778799999999976</v>
      </c>
      <c r="M14" s="234">
        <v>98.65</v>
      </c>
      <c r="N14" s="234">
        <v>0</v>
      </c>
      <c r="O14" s="234">
        <v>163.11099999999999</v>
      </c>
      <c r="P14" s="187">
        <v>146805.8562789179</v>
      </c>
      <c r="Q14" s="188">
        <v>2.2318111044731426</v>
      </c>
    </row>
    <row r="15" spans="1:17" ht="11.25" customHeight="1">
      <c r="A15" s="124">
        <f t="shared" si="0"/>
        <v>3</v>
      </c>
      <c r="B15" s="6" t="s">
        <v>556</v>
      </c>
      <c r="C15" s="249">
        <v>2</v>
      </c>
      <c r="D15" s="55">
        <v>38705</v>
      </c>
      <c r="E15" s="92">
        <v>125</v>
      </c>
      <c r="F15" s="53" t="s">
        <v>315</v>
      </c>
      <c r="G15" s="53" t="s">
        <v>728</v>
      </c>
      <c r="H15" s="53" t="s">
        <v>557</v>
      </c>
      <c r="I15" s="53" t="s">
        <v>827</v>
      </c>
      <c r="J15" s="53" t="s">
        <v>324</v>
      </c>
      <c r="K15" s="53" t="s">
        <v>826</v>
      </c>
      <c r="L15" s="234">
        <v>0</v>
      </c>
      <c r="M15" s="234">
        <v>0</v>
      </c>
      <c r="N15" s="234">
        <v>0</v>
      </c>
      <c r="O15" s="234">
        <v>0</v>
      </c>
      <c r="P15" s="187">
        <v>0</v>
      </c>
      <c r="Q15" s="188">
        <v>0</v>
      </c>
    </row>
    <row r="16" spans="1:17" s="4" customFormat="1" ht="11.25" customHeight="1">
      <c r="A16" s="267">
        <f t="shared" si="0"/>
        <v>4</v>
      </c>
      <c r="B16" s="209" t="s">
        <v>958</v>
      </c>
      <c r="C16" s="248">
        <v>0</v>
      </c>
      <c r="D16" s="210"/>
      <c r="E16" s="271">
        <f>SUM(E17)</f>
        <v>60</v>
      </c>
      <c r="F16" s="209" t="s">
        <v>142</v>
      </c>
      <c r="G16" s="209" t="s">
        <v>728</v>
      </c>
      <c r="H16" s="209" t="s">
        <v>143</v>
      </c>
      <c r="I16" s="209" t="s">
        <v>94</v>
      </c>
      <c r="J16" s="209"/>
      <c r="K16" s="209"/>
      <c r="L16" s="244">
        <v>154.1653</v>
      </c>
      <c r="M16" s="244">
        <v>0</v>
      </c>
      <c r="N16" s="244">
        <v>0</v>
      </c>
      <c r="O16" s="244">
        <v>0</v>
      </c>
      <c r="P16" s="211">
        <v>0</v>
      </c>
      <c r="Q16" s="212">
        <v>0</v>
      </c>
    </row>
    <row r="17" spans="1:17" s="4" customFormat="1" ht="11.25" customHeight="1">
      <c r="A17" s="124">
        <f t="shared" si="0"/>
        <v>4</v>
      </c>
      <c r="B17" s="53" t="s">
        <v>958</v>
      </c>
      <c r="C17" s="249">
        <v>1</v>
      </c>
      <c r="D17" s="55">
        <v>25648</v>
      </c>
      <c r="E17" s="8">
        <v>60</v>
      </c>
      <c r="F17" s="53" t="s">
        <v>142</v>
      </c>
      <c r="G17" s="53" t="s">
        <v>728</v>
      </c>
      <c r="H17" s="53" t="s">
        <v>143</v>
      </c>
      <c r="I17" s="53" t="s">
        <v>94</v>
      </c>
      <c r="J17" s="53"/>
      <c r="K17" s="53"/>
      <c r="L17" s="234">
        <v>154.1653</v>
      </c>
      <c r="M17" s="205">
        <v>0</v>
      </c>
      <c r="N17" s="205">
        <v>0</v>
      </c>
      <c r="O17" s="205">
        <v>0</v>
      </c>
      <c r="P17" s="187">
        <v>0</v>
      </c>
      <c r="Q17" s="188">
        <v>0</v>
      </c>
    </row>
    <row r="18" spans="1:17" s="4" customFormat="1" ht="11.25" customHeight="1">
      <c r="A18" s="267">
        <f t="shared" si="0"/>
        <v>5</v>
      </c>
      <c r="B18" s="209" t="s">
        <v>932</v>
      </c>
      <c r="C18" s="248">
        <v>0</v>
      </c>
      <c r="D18" s="210"/>
      <c r="E18" s="271">
        <f>SUM(E19:E20)</f>
        <v>192</v>
      </c>
      <c r="F18" s="209" t="s">
        <v>46</v>
      </c>
      <c r="G18" s="209" t="s">
        <v>326</v>
      </c>
      <c r="H18" s="209" t="s">
        <v>933</v>
      </c>
      <c r="I18" s="209" t="s">
        <v>94</v>
      </c>
      <c r="J18" s="209"/>
      <c r="K18" s="209"/>
      <c r="L18" s="244">
        <v>653.43640000000005</v>
      </c>
      <c r="M18" s="244">
        <v>0</v>
      </c>
      <c r="N18" s="244">
        <v>0</v>
      </c>
      <c r="O18" s="244">
        <v>0</v>
      </c>
      <c r="P18" s="211">
        <v>0</v>
      </c>
      <c r="Q18" s="212">
        <v>0</v>
      </c>
    </row>
    <row r="19" spans="1:17" s="4" customFormat="1" ht="11.25" customHeight="1">
      <c r="A19" s="124">
        <f t="shared" si="0"/>
        <v>5</v>
      </c>
      <c r="B19" s="53" t="s">
        <v>932</v>
      </c>
      <c r="C19" s="249">
        <v>1</v>
      </c>
      <c r="D19" s="55">
        <v>40437</v>
      </c>
      <c r="E19" s="8">
        <v>96</v>
      </c>
      <c r="F19" s="53" t="s">
        <v>46</v>
      </c>
      <c r="G19" s="53" t="s">
        <v>326</v>
      </c>
      <c r="H19" s="53" t="s">
        <v>933</v>
      </c>
      <c r="I19" s="53" t="s">
        <v>94</v>
      </c>
      <c r="J19" s="53"/>
      <c r="K19" s="53"/>
      <c r="L19" s="234">
        <v>347.66295000000008</v>
      </c>
      <c r="M19" s="205">
        <v>0</v>
      </c>
      <c r="N19" s="205">
        <v>0</v>
      </c>
      <c r="O19" s="205">
        <v>0</v>
      </c>
      <c r="P19" s="187">
        <v>0</v>
      </c>
      <c r="Q19" s="188">
        <v>0</v>
      </c>
    </row>
    <row r="20" spans="1:17" ht="11.25" customHeight="1">
      <c r="A20" s="124">
        <f t="shared" si="0"/>
        <v>5</v>
      </c>
      <c r="B20" s="53" t="s">
        <v>932</v>
      </c>
      <c r="C20" s="249">
        <v>2</v>
      </c>
      <c r="D20" s="55">
        <v>40439</v>
      </c>
      <c r="E20" s="8">
        <v>96</v>
      </c>
      <c r="F20" s="53" t="s">
        <v>46</v>
      </c>
      <c r="G20" s="53" t="s">
        <v>326</v>
      </c>
      <c r="H20" s="53" t="s">
        <v>933</v>
      </c>
      <c r="I20" s="53" t="s">
        <v>94</v>
      </c>
      <c r="J20" s="53"/>
      <c r="K20" s="53"/>
      <c r="L20" s="234">
        <v>305.77345000000003</v>
      </c>
      <c r="M20" s="205">
        <v>0</v>
      </c>
      <c r="N20" s="205">
        <v>0</v>
      </c>
      <c r="O20" s="205">
        <v>0</v>
      </c>
      <c r="P20" s="187">
        <v>0</v>
      </c>
      <c r="Q20" s="188">
        <v>0</v>
      </c>
    </row>
    <row r="21" spans="1:17" s="4" customFormat="1" ht="11.25" customHeight="1">
      <c r="A21" s="267">
        <f t="shared" si="0"/>
        <v>6</v>
      </c>
      <c r="B21" s="209" t="s">
        <v>506</v>
      </c>
      <c r="C21" s="248">
        <v>0</v>
      </c>
      <c r="D21" s="210"/>
      <c r="E21" s="271">
        <f>SUM(E22:E27)</f>
        <v>290</v>
      </c>
      <c r="F21" s="209" t="s">
        <v>123</v>
      </c>
      <c r="G21" s="209" t="s">
        <v>728</v>
      </c>
      <c r="H21" s="209" t="s">
        <v>124</v>
      </c>
      <c r="I21" s="209" t="s">
        <v>94</v>
      </c>
      <c r="J21" s="209"/>
      <c r="K21" s="209"/>
      <c r="L21" s="244">
        <v>621.63619999999992</v>
      </c>
      <c r="M21" s="244">
        <v>0</v>
      </c>
      <c r="N21" s="244">
        <v>0</v>
      </c>
      <c r="O21" s="244">
        <v>0</v>
      </c>
      <c r="P21" s="211">
        <v>0</v>
      </c>
      <c r="Q21" s="212">
        <v>0</v>
      </c>
    </row>
    <row r="22" spans="1:17" ht="11.25" customHeight="1">
      <c r="A22" s="124">
        <f t="shared" si="0"/>
        <v>6</v>
      </c>
      <c r="B22" s="136" t="s">
        <v>506</v>
      </c>
      <c r="C22" s="250">
        <v>1</v>
      </c>
      <c r="D22" s="138">
        <v>38072</v>
      </c>
      <c r="E22" s="127">
        <v>15</v>
      </c>
      <c r="F22" s="136" t="s">
        <v>123</v>
      </c>
      <c r="G22" s="136" t="s">
        <v>728</v>
      </c>
      <c r="H22" s="136" t="s">
        <v>124</v>
      </c>
      <c r="I22" s="136" t="s">
        <v>94</v>
      </c>
      <c r="J22" s="136"/>
      <c r="K22" s="136"/>
      <c r="L22" s="234">
        <v>65.291899999999998</v>
      </c>
      <c r="M22" s="205">
        <v>0</v>
      </c>
      <c r="N22" s="205">
        <v>0</v>
      </c>
      <c r="O22" s="205">
        <v>0</v>
      </c>
      <c r="P22" s="187">
        <v>0</v>
      </c>
      <c r="Q22" s="188">
        <v>0</v>
      </c>
    </row>
    <row r="23" spans="1:17" s="4" customFormat="1" ht="11.25" customHeight="1">
      <c r="A23" s="124">
        <f t="shared" si="0"/>
        <v>6</v>
      </c>
      <c r="B23" s="53" t="s">
        <v>506</v>
      </c>
      <c r="C23" s="249">
        <v>2</v>
      </c>
      <c r="D23" s="55">
        <v>38295</v>
      </c>
      <c r="E23" s="8">
        <v>55</v>
      </c>
      <c r="F23" s="53" t="s">
        <v>123</v>
      </c>
      <c r="G23" s="53" t="s">
        <v>728</v>
      </c>
      <c r="H23" s="53" t="s">
        <v>124</v>
      </c>
      <c r="I23" s="53" t="s">
        <v>94</v>
      </c>
      <c r="J23" s="53"/>
      <c r="K23" s="53"/>
      <c r="L23" s="234">
        <v>93.828499999999991</v>
      </c>
      <c r="M23" s="205">
        <v>0</v>
      </c>
      <c r="N23" s="205">
        <v>0</v>
      </c>
      <c r="O23" s="205">
        <v>0</v>
      </c>
      <c r="P23" s="187">
        <v>0</v>
      </c>
      <c r="Q23" s="188">
        <v>0</v>
      </c>
    </row>
    <row r="24" spans="1:17" ht="11.25" customHeight="1">
      <c r="A24" s="124">
        <f t="shared" si="0"/>
        <v>6</v>
      </c>
      <c r="B24" s="53" t="s">
        <v>506</v>
      </c>
      <c r="C24" s="249">
        <v>3</v>
      </c>
      <c r="D24" s="55">
        <v>38365</v>
      </c>
      <c r="E24" s="8">
        <v>55</v>
      </c>
      <c r="F24" s="53" t="s">
        <v>123</v>
      </c>
      <c r="G24" s="53" t="s">
        <v>728</v>
      </c>
      <c r="H24" s="53" t="s">
        <v>124</v>
      </c>
      <c r="I24" s="53" t="s">
        <v>94</v>
      </c>
      <c r="J24" s="53"/>
      <c r="K24" s="53"/>
      <c r="L24" s="234">
        <v>105.28095</v>
      </c>
      <c r="M24" s="205">
        <v>0</v>
      </c>
      <c r="N24" s="205">
        <v>0</v>
      </c>
      <c r="O24" s="205">
        <v>0</v>
      </c>
      <c r="P24" s="187">
        <v>0</v>
      </c>
      <c r="Q24" s="188">
        <v>0</v>
      </c>
    </row>
    <row r="25" spans="1:17" ht="11.25" customHeight="1">
      <c r="A25" s="124">
        <f t="shared" si="0"/>
        <v>6</v>
      </c>
      <c r="B25" s="53" t="s">
        <v>506</v>
      </c>
      <c r="C25" s="249">
        <v>4</v>
      </c>
      <c r="D25" s="55">
        <v>38437</v>
      </c>
      <c r="E25" s="8">
        <v>55</v>
      </c>
      <c r="F25" s="53" t="s">
        <v>123</v>
      </c>
      <c r="G25" s="53" t="s">
        <v>728</v>
      </c>
      <c r="H25" s="53" t="s">
        <v>124</v>
      </c>
      <c r="I25" s="53" t="s">
        <v>94</v>
      </c>
      <c r="J25" s="53"/>
      <c r="K25" s="53"/>
      <c r="L25" s="234">
        <v>99.400500000000008</v>
      </c>
      <c r="M25" s="205">
        <v>0</v>
      </c>
      <c r="N25" s="205">
        <v>0</v>
      </c>
      <c r="O25" s="205">
        <v>0</v>
      </c>
      <c r="P25" s="187">
        <v>0</v>
      </c>
      <c r="Q25" s="188">
        <v>0</v>
      </c>
    </row>
    <row r="26" spans="1:17" ht="11.25" customHeight="1">
      <c r="A26" s="124">
        <f t="shared" si="0"/>
        <v>6</v>
      </c>
      <c r="B26" s="53" t="s">
        <v>506</v>
      </c>
      <c r="C26" s="249">
        <v>5</v>
      </c>
      <c r="D26" s="55">
        <v>38539</v>
      </c>
      <c r="E26" s="8">
        <v>55</v>
      </c>
      <c r="F26" s="53" t="s">
        <v>123</v>
      </c>
      <c r="G26" s="53" t="s">
        <v>728</v>
      </c>
      <c r="H26" s="53" t="s">
        <v>124</v>
      </c>
      <c r="I26" s="53" t="s">
        <v>94</v>
      </c>
      <c r="J26" s="53"/>
      <c r="K26" s="53"/>
      <c r="L26" s="234">
        <v>133.91704999999999</v>
      </c>
      <c r="M26" s="205">
        <v>0</v>
      </c>
      <c r="N26" s="205">
        <v>0</v>
      </c>
      <c r="O26" s="205">
        <v>0</v>
      </c>
      <c r="P26" s="187">
        <v>0</v>
      </c>
      <c r="Q26" s="188">
        <v>0</v>
      </c>
    </row>
    <row r="27" spans="1:17" ht="11.25" customHeight="1">
      <c r="A27" s="124">
        <f t="shared" si="0"/>
        <v>6</v>
      </c>
      <c r="B27" s="53" t="s">
        <v>506</v>
      </c>
      <c r="C27" s="249">
        <v>6</v>
      </c>
      <c r="D27" s="55">
        <v>38574</v>
      </c>
      <c r="E27" s="8">
        <v>55</v>
      </c>
      <c r="F27" s="53" t="s">
        <v>123</v>
      </c>
      <c r="G27" s="53" t="s">
        <v>728</v>
      </c>
      <c r="H27" s="53" t="s">
        <v>124</v>
      </c>
      <c r="I27" s="53" t="s">
        <v>94</v>
      </c>
      <c r="J27" s="53"/>
      <c r="K27" s="53"/>
      <c r="L27" s="234">
        <v>123.91730000000001</v>
      </c>
      <c r="M27" s="205">
        <v>0</v>
      </c>
      <c r="N27" s="205">
        <v>0</v>
      </c>
      <c r="O27" s="205">
        <v>0</v>
      </c>
      <c r="P27" s="187">
        <v>0</v>
      </c>
      <c r="Q27" s="188">
        <v>0</v>
      </c>
    </row>
    <row r="28" spans="1:17" s="4" customFormat="1" ht="11.25" customHeight="1">
      <c r="A28" s="267">
        <f t="shared" si="0"/>
        <v>7</v>
      </c>
      <c r="B28" s="209" t="s">
        <v>527</v>
      </c>
      <c r="C28" s="248">
        <v>0</v>
      </c>
      <c r="D28" s="210"/>
      <c r="E28" s="271">
        <f>SUM(E29:E33)</f>
        <v>210</v>
      </c>
      <c r="F28" s="209" t="s">
        <v>520</v>
      </c>
      <c r="G28" s="209" t="s">
        <v>728</v>
      </c>
      <c r="H28" s="209" t="s">
        <v>521</v>
      </c>
      <c r="I28" s="209" t="s">
        <v>827</v>
      </c>
      <c r="J28" s="209" t="s">
        <v>571</v>
      </c>
      <c r="K28" s="209" t="s">
        <v>826</v>
      </c>
      <c r="L28" s="244">
        <v>1399.26</v>
      </c>
      <c r="M28" s="244">
        <v>938.10900000000004</v>
      </c>
      <c r="N28" s="244">
        <v>0</v>
      </c>
      <c r="O28" s="244">
        <v>558.86</v>
      </c>
      <c r="P28" s="211">
        <v>1419294.0004545806</v>
      </c>
      <c r="Q28" s="212">
        <v>1.0143175681821681</v>
      </c>
    </row>
    <row r="29" spans="1:17" ht="11.25" customHeight="1">
      <c r="A29" s="124">
        <f t="shared" si="0"/>
        <v>7</v>
      </c>
      <c r="B29" s="53" t="s">
        <v>527</v>
      </c>
      <c r="C29" s="249">
        <v>1</v>
      </c>
      <c r="D29" s="55">
        <v>23773</v>
      </c>
      <c r="E29" s="92">
        <v>0</v>
      </c>
      <c r="F29" s="53" t="s">
        <v>520</v>
      </c>
      <c r="G29" s="53" t="s">
        <v>728</v>
      </c>
      <c r="H29" s="53" t="s">
        <v>521</v>
      </c>
      <c r="I29" s="53" t="s">
        <v>827</v>
      </c>
      <c r="J29" s="53" t="s">
        <v>571</v>
      </c>
      <c r="K29" s="53" t="s">
        <v>826</v>
      </c>
      <c r="L29" s="205">
        <v>0</v>
      </c>
      <c r="M29" s="205">
        <v>0</v>
      </c>
      <c r="N29" s="205">
        <v>0</v>
      </c>
      <c r="O29" s="205">
        <v>0</v>
      </c>
      <c r="P29" s="187">
        <v>0</v>
      </c>
      <c r="Q29" s="188">
        <v>0</v>
      </c>
    </row>
    <row r="30" spans="1:17" ht="11.25" customHeight="1">
      <c r="A30" s="124">
        <f t="shared" si="0"/>
        <v>7</v>
      </c>
      <c r="B30" s="53" t="s">
        <v>527</v>
      </c>
      <c r="C30" s="249">
        <v>2</v>
      </c>
      <c r="D30" s="55">
        <v>23832</v>
      </c>
      <c r="E30" s="92">
        <v>0</v>
      </c>
      <c r="F30" s="53" t="s">
        <v>520</v>
      </c>
      <c r="G30" s="53" t="s">
        <v>728</v>
      </c>
      <c r="H30" s="53" t="s">
        <v>521</v>
      </c>
      <c r="I30" s="53" t="s">
        <v>827</v>
      </c>
      <c r="J30" s="53" t="s">
        <v>571</v>
      </c>
      <c r="K30" s="53" t="s">
        <v>826</v>
      </c>
      <c r="L30" s="205">
        <v>0</v>
      </c>
      <c r="M30" s="205">
        <v>0</v>
      </c>
      <c r="N30" s="205">
        <v>0</v>
      </c>
      <c r="O30" s="205">
        <v>0</v>
      </c>
      <c r="P30" s="187">
        <v>0</v>
      </c>
      <c r="Q30" s="188">
        <v>0</v>
      </c>
    </row>
    <row r="31" spans="1:17" ht="11.25" customHeight="1">
      <c r="A31" s="124">
        <f t="shared" si="0"/>
        <v>7</v>
      </c>
      <c r="B31" s="136" t="s">
        <v>528</v>
      </c>
      <c r="C31" s="250">
        <v>3</v>
      </c>
      <c r="D31" s="138">
        <v>28379</v>
      </c>
      <c r="E31" s="92">
        <v>0</v>
      </c>
      <c r="F31" s="136" t="s">
        <v>520</v>
      </c>
      <c r="G31" s="136" t="s">
        <v>728</v>
      </c>
      <c r="H31" s="136" t="s">
        <v>521</v>
      </c>
      <c r="I31" s="136" t="s">
        <v>827</v>
      </c>
      <c r="J31" s="136" t="s">
        <v>571</v>
      </c>
      <c r="K31" s="136" t="s">
        <v>826</v>
      </c>
      <c r="L31" s="205">
        <v>0</v>
      </c>
      <c r="M31" s="205">
        <v>0</v>
      </c>
      <c r="N31" s="205">
        <v>0</v>
      </c>
      <c r="O31" s="205">
        <v>0</v>
      </c>
      <c r="P31" s="187">
        <v>0</v>
      </c>
      <c r="Q31" s="188">
        <v>0</v>
      </c>
    </row>
    <row r="32" spans="1:17" ht="11.25" customHeight="1">
      <c r="A32" s="124">
        <f t="shared" si="0"/>
        <v>7</v>
      </c>
      <c r="B32" s="53" t="s">
        <v>528</v>
      </c>
      <c r="C32" s="249">
        <v>4</v>
      </c>
      <c r="D32" s="55">
        <v>28580</v>
      </c>
      <c r="E32" s="92">
        <v>0</v>
      </c>
      <c r="F32" s="53" t="s">
        <v>520</v>
      </c>
      <c r="G32" s="53" t="s">
        <v>728</v>
      </c>
      <c r="H32" s="53" t="s">
        <v>521</v>
      </c>
      <c r="I32" s="53" t="s">
        <v>827</v>
      </c>
      <c r="J32" s="53" t="s">
        <v>571</v>
      </c>
      <c r="K32" s="53" t="s">
        <v>826</v>
      </c>
      <c r="L32" s="205">
        <v>0</v>
      </c>
      <c r="M32" s="205">
        <v>0</v>
      </c>
      <c r="N32" s="205">
        <v>0</v>
      </c>
      <c r="O32" s="205">
        <v>0</v>
      </c>
      <c r="P32" s="187">
        <v>0</v>
      </c>
      <c r="Q32" s="188">
        <v>0</v>
      </c>
    </row>
    <row r="33" spans="1:17" ht="11.25" customHeight="1">
      <c r="A33" s="124">
        <f t="shared" si="0"/>
        <v>7</v>
      </c>
      <c r="B33" s="53" t="s">
        <v>528</v>
      </c>
      <c r="C33" s="249">
        <v>5</v>
      </c>
      <c r="D33" s="55">
        <v>39614</v>
      </c>
      <c r="E33" s="92">
        <v>210</v>
      </c>
      <c r="F33" s="53" t="s">
        <v>520</v>
      </c>
      <c r="G33" s="53" t="s">
        <v>728</v>
      </c>
      <c r="H33" s="53" t="s">
        <v>521</v>
      </c>
      <c r="I33" s="53" t="s">
        <v>827</v>
      </c>
      <c r="J33" s="53" t="s">
        <v>571</v>
      </c>
      <c r="K33" s="53" t="s">
        <v>826</v>
      </c>
      <c r="L33" s="234">
        <v>1399.26</v>
      </c>
      <c r="M33" s="234">
        <v>938.10900000000004</v>
      </c>
      <c r="N33" s="234">
        <v>0</v>
      </c>
      <c r="O33" s="235">
        <v>558.86</v>
      </c>
      <c r="P33" s="187">
        <v>1419294.0004545806</v>
      </c>
      <c r="Q33" s="188">
        <v>1.0143175681821681</v>
      </c>
    </row>
    <row r="34" spans="1:17" s="4" customFormat="1" ht="11.25" customHeight="1">
      <c r="A34" s="267">
        <f t="shared" si="0"/>
        <v>8</v>
      </c>
      <c r="B34" s="209" t="s">
        <v>900</v>
      </c>
      <c r="C34" s="248">
        <v>0</v>
      </c>
      <c r="D34" s="209"/>
      <c r="E34" s="271">
        <f>SUM(E35:E39)</f>
        <v>1350</v>
      </c>
      <c r="F34" s="209" t="s">
        <v>532</v>
      </c>
      <c r="G34" s="209" t="s">
        <v>326</v>
      </c>
      <c r="H34" s="209" t="s">
        <v>901</v>
      </c>
      <c r="I34" s="209" t="s">
        <v>827</v>
      </c>
      <c r="J34" s="209" t="s">
        <v>571</v>
      </c>
      <c r="K34" s="209" t="s">
        <v>826</v>
      </c>
      <c r="L34" s="244">
        <v>8605.4703332999998</v>
      </c>
      <c r="M34" s="244">
        <v>6191.7669999999998</v>
      </c>
      <c r="N34" s="244">
        <v>0</v>
      </c>
      <c r="O34" s="270">
        <v>1136.893</v>
      </c>
      <c r="P34" s="211">
        <v>8282887.1739939004</v>
      </c>
      <c r="Q34" s="212">
        <v>0.96251417449458621</v>
      </c>
    </row>
    <row r="35" spans="1:17" ht="11.25" customHeight="1">
      <c r="A35" s="124">
        <f t="shared" si="0"/>
        <v>8</v>
      </c>
      <c r="B35" s="53" t="s">
        <v>900</v>
      </c>
      <c r="C35" s="249">
        <v>1</v>
      </c>
      <c r="D35" s="55">
        <v>41358</v>
      </c>
      <c r="E35" s="92">
        <v>270</v>
      </c>
      <c r="F35" s="53" t="s">
        <v>532</v>
      </c>
      <c r="G35" s="53" t="s">
        <v>326</v>
      </c>
      <c r="H35" s="53" t="s">
        <v>901</v>
      </c>
      <c r="I35" s="53" t="s">
        <v>827</v>
      </c>
      <c r="J35" s="53" t="s">
        <v>571</v>
      </c>
      <c r="K35" s="53" t="s">
        <v>826</v>
      </c>
      <c r="L35" s="234">
        <v>1756.982137</v>
      </c>
      <c r="M35" s="234">
        <v>1273.547</v>
      </c>
      <c r="N35" s="234">
        <v>0</v>
      </c>
      <c r="O35" s="234">
        <v>247.46700000000001</v>
      </c>
      <c r="P35" s="187">
        <v>1703698.3271323415</v>
      </c>
      <c r="Q35" s="188">
        <v>0.96967310666081152</v>
      </c>
    </row>
    <row r="36" spans="1:17" ht="11.25" customHeight="1">
      <c r="A36" s="124">
        <f t="shared" si="0"/>
        <v>8</v>
      </c>
      <c r="B36" s="53" t="s">
        <v>900</v>
      </c>
      <c r="C36" s="249">
        <v>2</v>
      </c>
      <c r="D36" s="55">
        <v>41687</v>
      </c>
      <c r="E36" s="92">
        <v>270</v>
      </c>
      <c r="F36" s="53" t="s">
        <v>532</v>
      </c>
      <c r="G36" s="53" t="s">
        <v>326</v>
      </c>
      <c r="H36" s="53" t="s">
        <v>901</v>
      </c>
      <c r="I36" s="53" t="s">
        <v>827</v>
      </c>
      <c r="J36" s="53" t="s">
        <v>571</v>
      </c>
      <c r="K36" s="53" t="s">
        <v>826</v>
      </c>
      <c r="L36" s="234">
        <v>1992.3897453000002</v>
      </c>
      <c r="M36" s="234">
        <v>1455.4580000000001</v>
      </c>
      <c r="N36" s="234">
        <v>0</v>
      </c>
      <c r="O36" s="234">
        <v>132.56800000000001</v>
      </c>
      <c r="P36" s="187">
        <v>1946593.7105678471</v>
      </c>
      <c r="Q36" s="188">
        <v>0.97701451995515198</v>
      </c>
    </row>
    <row r="37" spans="1:17" ht="11.25" customHeight="1">
      <c r="A37" s="124">
        <f t="shared" si="0"/>
        <v>8</v>
      </c>
      <c r="B37" s="53" t="s">
        <v>900</v>
      </c>
      <c r="C37" s="249">
        <v>3</v>
      </c>
      <c r="D37" s="55">
        <v>42038</v>
      </c>
      <c r="E37" s="92">
        <v>270</v>
      </c>
      <c r="F37" s="123" t="s">
        <v>532</v>
      </c>
      <c r="G37" s="123" t="s">
        <v>326</v>
      </c>
      <c r="H37" s="123" t="s">
        <v>901</v>
      </c>
      <c r="I37" s="53" t="s">
        <v>827</v>
      </c>
      <c r="J37" s="53" t="s">
        <v>571</v>
      </c>
      <c r="K37" s="53" t="s">
        <v>826</v>
      </c>
      <c r="L37" s="234">
        <v>1117.3705529999997</v>
      </c>
      <c r="M37" s="234">
        <v>767.11199999999997</v>
      </c>
      <c r="N37" s="234">
        <v>0</v>
      </c>
      <c r="O37" s="234">
        <v>314.738</v>
      </c>
      <c r="P37" s="187">
        <v>1026715.202349484</v>
      </c>
      <c r="Q37" s="188">
        <v>0.91886724559984367</v>
      </c>
    </row>
    <row r="38" spans="1:17" ht="11.25" customHeight="1">
      <c r="A38" s="124">
        <f t="shared" si="0"/>
        <v>8</v>
      </c>
      <c r="B38" s="53" t="s">
        <v>900</v>
      </c>
      <c r="C38" s="249">
        <v>4</v>
      </c>
      <c r="D38" s="55">
        <v>42071</v>
      </c>
      <c r="E38" s="92">
        <v>270</v>
      </c>
      <c r="F38" s="123" t="s">
        <v>532</v>
      </c>
      <c r="G38" s="123" t="s">
        <v>326</v>
      </c>
      <c r="H38" s="123" t="s">
        <v>901</v>
      </c>
      <c r="I38" s="53" t="s">
        <v>827</v>
      </c>
      <c r="J38" s="53" t="s">
        <v>571</v>
      </c>
      <c r="K38" s="53" t="s">
        <v>826</v>
      </c>
      <c r="L38" s="234">
        <v>1923.6397560000003</v>
      </c>
      <c r="M38" s="234">
        <v>1390.0519999999999</v>
      </c>
      <c r="N38" s="234">
        <v>0</v>
      </c>
      <c r="O38" s="234">
        <v>227.12800000000001</v>
      </c>
      <c r="P38" s="187">
        <v>1859422.9858201134</v>
      </c>
      <c r="Q38" s="188">
        <v>0.96661704979864904</v>
      </c>
    </row>
    <row r="39" spans="1:17" ht="11.25" customHeight="1">
      <c r="A39" s="124">
        <f t="shared" si="0"/>
        <v>8</v>
      </c>
      <c r="B39" s="53" t="s">
        <v>900</v>
      </c>
      <c r="C39" s="249">
        <v>5</v>
      </c>
      <c r="D39" s="55">
        <v>42076</v>
      </c>
      <c r="E39" s="92">
        <v>270</v>
      </c>
      <c r="F39" s="123" t="s">
        <v>532</v>
      </c>
      <c r="G39" s="123" t="s">
        <v>326</v>
      </c>
      <c r="H39" s="123" t="s">
        <v>901</v>
      </c>
      <c r="I39" s="53" t="s">
        <v>827</v>
      </c>
      <c r="J39" s="53" t="s">
        <v>571</v>
      </c>
      <c r="K39" s="53" t="s">
        <v>826</v>
      </c>
      <c r="L39" s="234">
        <v>1815.0881420000001</v>
      </c>
      <c r="M39" s="234">
        <v>1305.598</v>
      </c>
      <c r="N39" s="234">
        <v>0</v>
      </c>
      <c r="O39" s="234">
        <v>214.99199999999996</v>
      </c>
      <c r="P39" s="187">
        <v>1746456.9481241133</v>
      </c>
      <c r="Q39" s="188">
        <v>0.96218850628363217</v>
      </c>
    </row>
    <row r="40" spans="1:17" s="4" customFormat="1" ht="11.25" customHeight="1">
      <c r="A40" s="267">
        <f t="shared" si="0"/>
        <v>9</v>
      </c>
      <c r="B40" s="209" t="s">
        <v>477</v>
      </c>
      <c r="C40" s="248">
        <v>0</v>
      </c>
      <c r="D40" s="210"/>
      <c r="E40" s="271">
        <f>SUM(E41:E44)</f>
        <v>134</v>
      </c>
      <c r="F40" s="209" t="s">
        <v>989</v>
      </c>
      <c r="G40" s="209" t="s">
        <v>728</v>
      </c>
      <c r="H40" s="209" t="s">
        <v>990</v>
      </c>
      <c r="I40" s="209" t="s">
        <v>94</v>
      </c>
      <c r="J40" s="209"/>
      <c r="K40" s="209"/>
      <c r="L40" s="244">
        <v>483.72919999999999</v>
      </c>
      <c r="M40" s="244">
        <v>0</v>
      </c>
      <c r="N40" s="244">
        <v>0</v>
      </c>
      <c r="O40" s="244">
        <v>0</v>
      </c>
      <c r="P40" s="211">
        <v>0</v>
      </c>
      <c r="Q40" s="212">
        <v>0</v>
      </c>
    </row>
    <row r="41" spans="1:17" ht="11.25" customHeight="1">
      <c r="A41" s="124">
        <f t="shared" si="0"/>
        <v>9</v>
      </c>
      <c r="B41" s="53" t="s">
        <v>478</v>
      </c>
      <c r="C41" s="249">
        <v>1</v>
      </c>
      <c r="D41" s="55">
        <v>31164</v>
      </c>
      <c r="E41" s="8">
        <v>33.5</v>
      </c>
      <c r="F41" s="53" t="s">
        <v>989</v>
      </c>
      <c r="G41" s="53" t="s">
        <v>728</v>
      </c>
      <c r="H41" s="53" t="s">
        <v>990</v>
      </c>
      <c r="I41" s="53" t="s">
        <v>94</v>
      </c>
      <c r="J41" s="53"/>
      <c r="K41" s="53"/>
      <c r="L41" s="234">
        <v>249.69525000000002</v>
      </c>
      <c r="M41" s="205">
        <v>0</v>
      </c>
      <c r="N41" s="205">
        <v>0</v>
      </c>
      <c r="O41" s="205">
        <v>0</v>
      </c>
      <c r="P41" s="187">
        <v>0</v>
      </c>
      <c r="Q41" s="188">
        <v>0</v>
      </c>
    </row>
    <row r="42" spans="1:17" ht="11.25" customHeight="1">
      <c r="A42" s="124">
        <f t="shared" si="0"/>
        <v>9</v>
      </c>
      <c r="B42" s="53" t="s">
        <v>478</v>
      </c>
      <c r="C42" s="249">
        <v>2</v>
      </c>
      <c r="D42" s="55">
        <v>31198</v>
      </c>
      <c r="E42" s="8">
        <v>33.5</v>
      </c>
      <c r="F42" s="53" t="s">
        <v>989</v>
      </c>
      <c r="G42" s="53" t="s">
        <v>728</v>
      </c>
      <c r="H42" s="53" t="s">
        <v>990</v>
      </c>
      <c r="I42" s="53" t="s">
        <v>94</v>
      </c>
      <c r="J42" s="53"/>
      <c r="K42" s="53"/>
      <c r="L42" s="234">
        <v>0</v>
      </c>
      <c r="M42" s="205">
        <v>0</v>
      </c>
      <c r="N42" s="205">
        <v>0</v>
      </c>
      <c r="O42" s="205">
        <v>0</v>
      </c>
      <c r="P42" s="187">
        <v>0</v>
      </c>
      <c r="Q42" s="188">
        <v>0</v>
      </c>
    </row>
    <row r="43" spans="1:17" ht="11.25" customHeight="1">
      <c r="A43" s="124">
        <f t="shared" si="0"/>
        <v>9</v>
      </c>
      <c r="B43" s="53" t="s">
        <v>479</v>
      </c>
      <c r="C43" s="249">
        <v>3</v>
      </c>
      <c r="D43" s="55">
        <v>31186</v>
      </c>
      <c r="E43" s="8">
        <v>33.5</v>
      </c>
      <c r="F43" s="53" t="s">
        <v>989</v>
      </c>
      <c r="G43" s="53" t="s">
        <v>728</v>
      </c>
      <c r="H43" s="53" t="s">
        <v>990</v>
      </c>
      <c r="I43" s="53" t="s">
        <v>94</v>
      </c>
      <c r="J43" s="53"/>
      <c r="K43" s="53"/>
      <c r="L43" s="234">
        <v>234.03395</v>
      </c>
      <c r="M43" s="205">
        <v>0</v>
      </c>
      <c r="N43" s="205">
        <v>0</v>
      </c>
      <c r="O43" s="205">
        <v>0</v>
      </c>
      <c r="P43" s="187">
        <v>0</v>
      </c>
      <c r="Q43" s="188">
        <v>0</v>
      </c>
    </row>
    <row r="44" spans="1:17" ht="11.25" customHeight="1">
      <c r="A44" s="124">
        <f t="shared" si="0"/>
        <v>9</v>
      </c>
      <c r="B44" s="53" t="s">
        <v>479</v>
      </c>
      <c r="C44" s="249">
        <v>4</v>
      </c>
      <c r="D44" s="55">
        <v>31175</v>
      </c>
      <c r="E44" s="8">
        <v>33.5</v>
      </c>
      <c r="F44" s="53" t="s">
        <v>989</v>
      </c>
      <c r="G44" s="53" t="s">
        <v>728</v>
      </c>
      <c r="H44" s="53" t="s">
        <v>990</v>
      </c>
      <c r="I44" s="53" t="s">
        <v>94</v>
      </c>
      <c r="J44" s="53"/>
      <c r="K44" s="53"/>
      <c r="L44" s="234">
        <v>0</v>
      </c>
      <c r="M44" s="205">
        <v>0</v>
      </c>
      <c r="N44" s="205">
        <v>0</v>
      </c>
      <c r="O44" s="205">
        <v>0</v>
      </c>
      <c r="P44" s="187">
        <v>0</v>
      </c>
      <c r="Q44" s="188">
        <v>0</v>
      </c>
    </row>
    <row r="45" spans="1:17" s="4" customFormat="1" ht="11.25" customHeight="1">
      <c r="A45" s="267">
        <f t="shared" si="0"/>
        <v>10</v>
      </c>
      <c r="B45" s="209" t="s">
        <v>675</v>
      </c>
      <c r="C45" s="248">
        <v>0</v>
      </c>
      <c r="D45" s="210"/>
      <c r="E45" s="271">
        <f>SUM(E46:E47)</f>
        <v>1200</v>
      </c>
      <c r="F45" s="209" t="s">
        <v>300</v>
      </c>
      <c r="G45" s="209" t="s">
        <v>326</v>
      </c>
      <c r="H45" s="209" t="s">
        <v>676</v>
      </c>
      <c r="I45" s="209" t="s">
        <v>827</v>
      </c>
      <c r="J45" s="209" t="s">
        <v>571</v>
      </c>
      <c r="K45" s="209" t="s">
        <v>826</v>
      </c>
      <c r="L45" s="244">
        <v>7658.7637454790784</v>
      </c>
      <c r="M45" s="244">
        <v>5279.9394300000004</v>
      </c>
      <c r="N45" s="244">
        <v>0</v>
      </c>
      <c r="O45" s="244">
        <v>1056.319</v>
      </c>
      <c r="P45" s="211">
        <v>7239567.3225303236</v>
      </c>
      <c r="Q45" s="212">
        <v>0.94526578480812862</v>
      </c>
    </row>
    <row r="46" spans="1:17" ht="11.25" customHeight="1">
      <c r="A46" s="124">
        <f t="shared" si="0"/>
        <v>10</v>
      </c>
      <c r="B46" s="53" t="s">
        <v>675</v>
      </c>
      <c r="C46" s="249">
        <v>1</v>
      </c>
      <c r="D46" s="55">
        <v>40862</v>
      </c>
      <c r="E46" s="92">
        <v>600</v>
      </c>
      <c r="F46" s="53" t="s">
        <v>300</v>
      </c>
      <c r="G46" s="53" t="s">
        <v>326</v>
      </c>
      <c r="H46" s="53" t="s">
        <v>676</v>
      </c>
      <c r="I46" s="53" t="s">
        <v>827</v>
      </c>
      <c r="J46" s="53" t="s">
        <v>571</v>
      </c>
      <c r="K46" s="53" t="s">
        <v>826</v>
      </c>
      <c r="L46" s="234">
        <v>4240.79</v>
      </c>
      <c r="M46" s="234">
        <v>2937.1084500000002</v>
      </c>
      <c r="N46" s="234">
        <v>0</v>
      </c>
      <c r="O46" s="234">
        <v>309.29899999999998</v>
      </c>
      <c r="P46" s="187">
        <v>4026408.3203879669</v>
      </c>
      <c r="Q46" s="188">
        <v>0.94944770205267581</v>
      </c>
    </row>
    <row r="47" spans="1:17" s="4" customFormat="1" ht="11.25" customHeight="1">
      <c r="A47" s="124">
        <f t="shared" si="0"/>
        <v>10</v>
      </c>
      <c r="B47" s="53" t="s">
        <v>675</v>
      </c>
      <c r="C47" s="249">
        <v>2</v>
      </c>
      <c r="D47" s="55">
        <v>40859</v>
      </c>
      <c r="E47" s="92">
        <v>600</v>
      </c>
      <c r="F47" s="53" t="s">
        <v>300</v>
      </c>
      <c r="G47" s="53" t="s">
        <v>326</v>
      </c>
      <c r="H47" s="53" t="s">
        <v>676</v>
      </c>
      <c r="I47" s="53" t="s">
        <v>827</v>
      </c>
      <c r="J47" s="53" t="s">
        <v>571</v>
      </c>
      <c r="K47" s="53" t="s">
        <v>826</v>
      </c>
      <c r="L47" s="234">
        <v>3417.9737454790779</v>
      </c>
      <c r="M47" s="234">
        <v>2342.8309800000002</v>
      </c>
      <c r="N47" s="234">
        <v>0</v>
      </c>
      <c r="O47" s="234">
        <v>747.02</v>
      </c>
      <c r="P47" s="187">
        <v>3213159.0021423576</v>
      </c>
      <c r="Q47" s="188">
        <v>0.94007714552880151</v>
      </c>
    </row>
    <row r="48" spans="1:17" s="4" customFormat="1" ht="11.25" customHeight="1">
      <c r="A48" s="267">
        <f t="shared" si="0"/>
        <v>11</v>
      </c>
      <c r="B48" s="214" t="s">
        <v>350</v>
      </c>
      <c r="C48" s="248">
        <v>0</v>
      </c>
      <c r="D48" s="215"/>
      <c r="E48" s="271">
        <f>SUM(E49:E51)</f>
        <v>0</v>
      </c>
      <c r="F48" s="209" t="s">
        <v>46</v>
      </c>
      <c r="G48" s="209" t="s">
        <v>728</v>
      </c>
      <c r="H48" s="209" t="s">
        <v>346</v>
      </c>
      <c r="I48" s="214" t="s">
        <v>94</v>
      </c>
      <c r="J48" s="214"/>
      <c r="K48" s="216"/>
      <c r="L48" s="244">
        <v>0</v>
      </c>
      <c r="M48" s="244">
        <v>0</v>
      </c>
      <c r="N48" s="244">
        <v>0</v>
      </c>
      <c r="O48" s="244">
        <v>0</v>
      </c>
      <c r="P48" s="211">
        <v>0</v>
      </c>
      <c r="Q48" s="212">
        <v>0</v>
      </c>
    </row>
    <row r="49" spans="1:17" s="4" customFormat="1" ht="11.25" customHeight="1">
      <c r="A49" s="124">
        <f t="shared" si="0"/>
        <v>11</v>
      </c>
      <c r="B49" s="197" t="s">
        <v>350</v>
      </c>
      <c r="C49" s="249">
        <v>1</v>
      </c>
      <c r="D49" s="55">
        <v>32049</v>
      </c>
      <c r="E49" s="92">
        <v>0</v>
      </c>
      <c r="F49" s="53" t="s">
        <v>46</v>
      </c>
      <c r="G49" s="53" t="s">
        <v>728</v>
      </c>
      <c r="H49" s="53" t="s">
        <v>346</v>
      </c>
      <c r="I49" s="197" t="s">
        <v>94</v>
      </c>
      <c r="J49" s="197"/>
      <c r="K49" s="199"/>
      <c r="L49" s="205">
        <v>0</v>
      </c>
      <c r="M49" s="205">
        <v>0</v>
      </c>
      <c r="N49" s="205">
        <v>0</v>
      </c>
      <c r="O49" s="205">
        <v>0</v>
      </c>
      <c r="P49" s="187">
        <v>0</v>
      </c>
      <c r="Q49" s="188">
        <v>0</v>
      </c>
    </row>
    <row r="50" spans="1:17" s="4" customFormat="1" ht="11.25" customHeight="1">
      <c r="A50" s="124">
        <f t="shared" si="0"/>
        <v>11</v>
      </c>
      <c r="B50" s="197" t="s">
        <v>350</v>
      </c>
      <c r="C50" s="249">
        <v>2</v>
      </c>
      <c r="D50" s="198">
        <v>32049</v>
      </c>
      <c r="E50" s="92">
        <v>0</v>
      </c>
      <c r="F50" s="53" t="s">
        <v>46</v>
      </c>
      <c r="G50" s="53" t="s">
        <v>728</v>
      </c>
      <c r="H50" s="53" t="s">
        <v>346</v>
      </c>
      <c r="I50" s="197" t="s">
        <v>94</v>
      </c>
      <c r="J50" s="197"/>
      <c r="K50" s="199"/>
      <c r="L50" s="205">
        <v>0</v>
      </c>
      <c r="M50" s="205">
        <v>0</v>
      </c>
      <c r="N50" s="205">
        <v>0</v>
      </c>
      <c r="O50" s="205">
        <v>0</v>
      </c>
      <c r="P50" s="187">
        <v>0</v>
      </c>
      <c r="Q50" s="188">
        <v>0</v>
      </c>
    </row>
    <row r="51" spans="1:17" s="4" customFormat="1" ht="11.25" customHeight="1">
      <c r="A51" s="124">
        <f t="shared" si="0"/>
        <v>11</v>
      </c>
      <c r="B51" s="197" t="s">
        <v>350</v>
      </c>
      <c r="C51" s="249">
        <v>3</v>
      </c>
      <c r="D51" s="55">
        <v>32132</v>
      </c>
      <c r="E51" s="92">
        <v>0</v>
      </c>
      <c r="F51" s="53" t="s">
        <v>46</v>
      </c>
      <c r="G51" s="53" t="s">
        <v>728</v>
      </c>
      <c r="H51" s="53" t="s">
        <v>346</v>
      </c>
      <c r="I51" s="197" t="s">
        <v>94</v>
      </c>
      <c r="J51" s="197"/>
      <c r="K51" s="199"/>
      <c r="L51" s="205">
        <v>0</v>
      </c>
      <c r="M51" s="205">
        <v>0</v>
      </c>
      <c r="N51" s="205">
        <v>0</v>
      </c>
      <c r="O51" s="205">
        <v>0</v>
      </c>
      <c r="P51" s="187">
        <v>0</v>
      </c>
      <c r="Q51" s="188">
        <v>0</v>
      </c>
    </row>
    <row r="52" spans="1:17" s="4" customFormat="1" ht="11.25" customHeight="1">
      <c r="A52" s="267">
        <f t="shared" si="0"/>
        <v>12</v>
      </c>
      <c r="B52" s="209" t="s">
        <v>467</v>
      </c>
      <c r="C52" s="248">
        <v>0</v>
      </c>
      <c r="D52" s="210"/>
      <c r="E52" s="271">
        <f>SUM(E53:E58)</f>
        <v>0</v>
      </c>
      <c r="F52" s="209" t="s">
        <v>293</v>
      </c>
      <c r="G52" s="209" t="s">
        <v>728</v>
      </c>
      <c r="H52" s="209" t="s">
        <v>294</v>
      </c>
      <c r="I52" s="209" t="s">
        <v>94</v>
      </c>
      <c r="J52" s="209"/>
      <c r="K52" s="209"/>
      <c r="L52" s="244">
        <v>0</v>
      </c>
      <c r="M52" s="244">
        <v>0</v>
      </c>
      <c r="N52" s="244">
        <v>0</v>
      </c>
      <c r="O52" s="244">
        <v>0</v>
      </c>
      <c r="P52" s="211">
        <v>0</v>
      </c>
      <c r="Q52" s="212">
        <v>0</v>
      </c>
    </row>
    <row r="53" spans="1:17" s="4" customFormat="1" ht="11.25" customHeight="1">
      <c r="A53" s="124">
        <f t="shared" si="0"/>
        <v>12</v>
      </c>
      <c r="B53" s="53" t="s">
        <v>468</v>
      </c>
      <c r="C53" s="249">
        <v>1</v>
      </c>
      <c r="D53" s="55">
        <v>32028</v>
      </c>
      <c r="E53" s="92">
        <v>0</v>
      </c>
      <c r="F53" s="53" t="s">
        <v>293</v>
      </c>
      <c r="G53" s="53" t="s">
        <v>728</v>
      </c>
      <c r="H53" s="53" t="s">
        <v>294</v>
      </c>
      <c r="I53" s="53" t="s">
        <v>94</v>
      </c>
      <c r="J53" s="53"/>
      <c r="K53" s="53"/>
      <c r="L53" s="205">
        <v>0</v>
      </c>
      <c r="M53" s="205">
        <v>0</v>
      </c>
      <c r="N53" s="205">
        <v>0</v>
      </c>
      <c r="O53" s="205">
        <v>0</v>
      </c>
      <c r="P53" s="187">
        <v>0</v>
      </c>
      <c r="Q53" s="188">
        <v>0</v>
      </c>
    </row>
    <row r="54" spans="1:17" s="4" customFormat="1" ht="11.25" customHeight="1">
      <c r="A54" s="124">
        <f t="shared" si="0"/>
        <v>12</v>
      </c>
      <c r="B54" s="53" t="s">
        <v>468</v>
      </c>
      <c r="C54" s="249">
        <v>2</v>
      </c>
      <c r="D54" s="55">
        <v>32219</v>
      </c>
      <c r="E54" s="92">
        <v>0</v>
      </c>
      <c r="F54" s="53" t="s">
        <v>293</v>
      </c>
      <c r="G54" s="53" t="s">
        <v>728</v>
      </c>
      <c r="H54" s="53" t="s">
        <v>294</v>
      </c>
      <c r="I54" s="53" t="s">
        <v>94</v>
      </c>
      <c r="J54" s="53"/>
      <c r="K54" s="53"/>
      <c r="L54" s="205">
        <v>0</v>
      </c>
      <c r="M54" s="205">
        <v>0</v>
      </c>
      <c r="N54" s="205">
        <v>0</v>
      </c>
      <c r="O54" s="205">
        <v>0</v>
      </c>
      <c r="P54" s="187">
        <v>0</v>
      </c>
      <c r="Q54" s="188">
        <v>0</v>
      </c>
    </row>
    <row r="55" spans="1:17" s="4" customFormat="1" ht="11.25" customHeight="1">
      <c r="A55" s="124">
        <f t="shared" si="0"/>
        <v>12</v>
      </c>
      <c r="B55" s="53" t="s">
        <v>468</v>
      </c>
      <c r="C55" s="249">
        <v>3</v>
      </c>
      <c r="D55" s="55">
        <v>32032</v>
      </c>
      <c r="E55" s="92">
        <v>0</v>
      </c>
      <c r="F55" s="53" t="s">
        <v>293</v>
      </c>
      <c r="G55" s="53" t="s">
        <v>728</v>
      </c>
      <c r="H55" s="53" t="s">
        <v>294</v>
      </c>
      <c r="I55" s="53" t="s">
        <v>94</v>
      </c>
      <c r="J55" s="53"/>
      <c r="K55" s="53"/>
      <c r="L55" s="205">
        <v>0</v>
      </c>
      <c r="M55" s="205">
        <v>0</v>
      </c>
      <c r="N55" s="205">
        <v>0</v>
      </c>
      <c r="O55" s="205">
        <v>0</v>
      </c>
      <c r="P55" s="187">
        <v>0</v>
      </c>
      <c r="Q55" s="188">
        <v>0</v>
      </c>
    </row>
    <row r="56" spans="1:17" s="4" customFormat="1" ht="11.25" customHeight="1">
      <c r="A56" s="124">
        <f t="shared" si="0"/>
        <v>12</v>
      </c>
      <c r="B56" s="53" t="s">
        <v>469</v>
      </c>
      <c r="C56" s="249">
        <v>4</v>
      </c>
      <c r="D56" s="55">
        <v>32120</v>
      </c>
      <c r="E56" s="92">
        <v>0</v>
      </c>
      <c r="F56" s="53" t="s">
        <v>293</v>
      </c>
      <c r="G56" s="53" t="s">
        <v>728</v>
      </c>
      <c r="H56" s="53" t="s">
        <v>294</v>
      </c>
      <c r="I56" s="53" t="s">
        <v>94</v>
      </c>
      <c r="J56" s="53"/>
      <c r="K56" s="53"/>
      <c r="L56" s="205">
        <v>0</v>
      </c>
      <c r="M56" s="205">
        <v>0</v>
      </c>
      <c r="N56" s="205">
        <v>0</v>
      </c>
      <c r="O56" s="205">
        <v>0</v>
      </c>
      <c r="P56" s="187">
        <v>0</v>
      </c>
      <c r="Q56" s="188">
        <v>0</v>
      </c>
    </row>
    <row r="57" spans="1:17" ht="11.25" customHeight="1">
      <c r="A57" s="124">
        <f t="shared" si="0"/>
        <v>12</v>
      </c>
      <c r="B57" s="53" t="s">
        <v>469</v>
      </c>
      <c r="C57" s="249">
        <v>5</v>
      </c>
      <c r="D57" s="55">
        <v>32156</v>
      </c>
      <c r="E57" s="92">
        <v>0</v>
      </c>
      <c r="F57" s="53" t="s">
        <v>293</v>
      </c>
      <c r="G57" s="53" t="s">
        <v>728</v>
      </c>
      <c r="H57" s="53" t="s">
        <v>294</v>
      </c>
      <c r="I57" s="53" t="s">
        <v>94</v>
      </c>
      <c r="J57" s="53"/>
      <c r="K57" s="53"/>
      <c r="L57" s="205">
        <v>0</v>
      </c>
      <c r="M57" s="205">
        <v>0</v>
      </c>
      <c r="N57" s="205">
        <v>0</v>
      </c>
      <c r="O57" s="205">
        <v>0</v>
      </c>
      <c r="P57" s="187">
        <v>0</v>
      </c>
      <c r="Q57" s="188">
        <v>0</v>
      </c>
    </row>
    <row r="58" spans="1:17" ht="11.25" customHeight="1">
      <c r="A58" s="124">
        <f t="shared" si="0"/>
        <v>12</v>
      </c>
      <c r="B58" s="53" t="s">
        <v>469</v>
      </c>
      <c r="C58" s="249">
        <v>6</v>
      </c>
      <c r="D58" s="55">
        <v>32214</v>
      </c>
      <c r="E58" s="92">
        <v>0</v>
      </c>
      <c r="F58" s="53" t="s">
        <v>293</v>
      </c>
      <c r="G58" s="53" t="s">
        <v>728</v>
      </c>
      <c r="H58" s="53" t="s">
        <v>294</v>
      </c>
      <c r="I58" s="53" t="s">
        <v>94</v>
      </c>
      <c r="J58" s="53"/>
      <c r="K58" s="53"/>
      <c r="L58" s="205">
        <v>0</v>
      </c>
      <c r="M58" s="205">
        <v>0</v>
      </c>
      <c r="N58" s="205">
        <v>0</v>
      </c>
      <c r="O58" s="205">
        <v>0</v>
      </c>
      <c r="P58" s="187">
        <v>0</v>
      </c>
      <c r="Q58" s="188">
        <v>0</v>
      </c>
    </row>
    <row r="59" spans="1:17" ht="11.25" customHeight="1">
      <c r="A59" s="267">
        <f t="shared" si="0"/>
        <v>13</v>
      </c>
      <c r="B59" s="209" t="s">
        <v>305</v>
      </c>
      <c r="C59" s="248">
        <v>0</v>
      </c>
      <c r="D59" s="210"/>
      <c r="E59" s="271">
        <f>SUM(E60:E66)</f>
        <v>2630</v>
      </c>
      <c r="F59" s="209" t="s">
        <v>300</v>
      </c>
      <c r="G59" s="209" t="s">
        <v>728</v>
      </c>
      <c r="H59" s="209" t="s">
        <v>301</v>
      </c>
      <c r="I59" s="209" t="s">
        <v>827</v>
      </c>
      <c r="J59" s="209" t="s">
        <v>571</v>
      </c>
      <c r="K59" s="209" t="s">
        <v>826</v>
      </c>
      <c r="L59" s="244">
        <v>15654.766000000001</v>
      </c>
      <c r="M59" s="244">
        <v>11907.02</v>
      </c>
      <c r="N59" s="244">
        <v>0</v>
      </c>
      <c r="O59" s="244">
        <v>6261.8600000000006</v>
      </c>
      <c r="P59" s="211">
        <v>15190952.838481465</v>
      </c>
      <c r="Q59" s="212">
        <v>0.97037239895386906</v>
      </c>
    </row>
    <row r="60" spans="1:17" ht="11.25" customHeight="1">
      <c r="A60" s="124">
        <f t="shared" si="0"/>
        <v>13</v>
      </c>
      <c r="B60" s="53" t="s">
        <v>305</v>
      </c>
      <c r="C60" s="249">
        <v>1</v>
      </c>
      <c r="D60" s="55">
        <v>31778</v>
      </c>
      <c r="E60" s="92">
        <v>210</v>
      </c>
      <c r="F60" s="53" t="s">
        <v>300</v>
      </c>
      <c r="G60" s="53" t="s">
        <v>728</v>
      </c>
      <c r="H60" s="53" t="s">
        <v>301</v>
      </c>
      <c r="I60" s="53" t="s">
        <v>827</v>
      </c>
      <c r="J60" s="53" t="s">
        <v>571</v>
      </c>
      <c r="K60" s="53" t="s">
        <v>826</v>
      </c>
      <c r="L60" s="234">
        <v>1118.56</v>
      </c>
      <c r="M60" s="234">
        <v>939.74300000000005</v>
      </c>
      <c r="N60" s="234">
        <v>0</v>
      </c>
      <c r="O60" s="234">
        <v>795.37</v>
      </c>
      <c r="P60" s="187">
        <v>1141411.2434345328</v>
      </c>
      <c r="Q60" s="188">
        <v>1.0204291619891046</v>
      </c>
    </row>
    <row r="61" spans="1:17" s="4" customFormat="1" ht="11.25" customHeight="1">
      <c r="A61" s="124">
        <f t="shared" si="0"/>
        <v>13</v>
      </c>
      <c r="B61" s="53" t="s">
        <v>305</v>
      </c>
      <c r="C61" s="249">
        <v>2</v>
      </c>
      <c r="D61" s="55">
        <v>31785</v>
      </c>
      <c r="E61" s="92">
        <v>210</v>
      </c>
      <c r="F61" s="53" t="s">
        <v>300</v>
      </c>
      <c r="G61" s="53" t="s">
        <v>728</v>
      </c>
      <c r="H61" s="53" t="s">
        <v>301</v>
      </c>
      <c r="I61" s="53" t="s">
        <v>827</v>
      </c>
      <c r="J61" s="53" t="s">
        <v>571</v>
      </c>
      <c r="K61" s="53" t="s">
        <v>826</v>
      </c>
      <c r="L61" s="234">
        <v>1329.5830000000001</v>
      </c>
      <c r="M61" s="234">
        <v>1114.81</v>
      </c>
      <c r="N61" s="234">
        <v>0</v>
      </c>
      <c r="O61" s="234">
        <v>648.26</v>
      </c>
      <c r="P61" s="187">
        <v>1353252.20332606</v>
      </c>
      <c r="Q61" s="188">
        <v>1.0178019749997254</v>
      </c>
    </row>
    <row r="62" spans="1:17" ht="10.5" customHeight="1">
      <c r="A62" s="124">
        <f t="shared" si="0"/>
        <v>13</v>
      </c>
      <c r="B62" s="53" t="s">
        <v>305</v>
      </c>
      <c r="C62" s="249">
        <v>3</v>
      </c>
      <c r="D62" s="55">
        <v>32599</v>
      </c>
      <c r="E62" s="92">
        <v>210</v>
      </c>
      <c r="F62" s="53" t="s">
        <v>300</v>
      </c>
      <c r="G62" s="53" t="s">
        <v>728</v>
      </c>
      <c r="H62" s="53" t="s">
        <v>301</v>
      </c>
      <c r="I62" s="53" t="s">
        <v>827</v>
      </c>
      <c r="J62" s="53" t="s">
        <v>571</v>
      </c>
      <c r="K62" s="53" t="s">
        <v>826</v>
      </c>
      <c r="L62" s="234">
        <v>1235.425</v>
      </c>
      <c r="M62" s="234">
        <v>1046.8209999999999</v>
      </c>
      <c r="N62" s="234">
        <v>0</v>
      </c>
      <c r="O62" s="234">
        <v>1002.47</v>
      </c>
      <c r="P62" s="187">
        <v>1271781.818144632</v>
      </c>
      <c r="Q62" s="188">
        <v>1.0294285918972272</v>
      </c>
    </row>
    <row r="63" spans="1:17" s="4" customFormat="1" ht="11.25" customHeight="1">
      <c r="A63" s="124">
        <f t="shared" si="0"/>
        <v>13</v>
      </c>
      <c r="B63" s="53" t="s">
        <v>305</v>
      </c>
      <c r="C63" s="249">
        <v>4</v>
      </c>
      <c r="D63" s="55">
        <v>34337</v>
      </c>
      <c r="E63" s="92">
        <v>500</v>
      </c>
      <c r="F63" s="53" t="s">
        <v>300</v>
      </c>
      <c r="G63" s="53" t="s">
        <v>728</v>
      </c>
      <c r="H63" s="53" t="s">
        <v>301</v>
      </c>
      <c r="I63" s="53" t="s">
        <v>827</v>
      </c>
      <c r="J63" s="53" t="s">
        <v>571</v>
      </c>
      <c r="K63" s="53" t="s">
        <v>826</v>
      </c>
      <c r="L63" s="234">
        <v>2937.7150000000001</v>
      </c>
      <c r="M63" s="234">
        <v>2290.0450000000001</v>
      </c>
      <c r="N63" s="234">
        <v>0</v>
      </c>
      <c r="O63" s="234">
        <v>683.83500000000004</v>
      </c>
      <c r="P63" s="187">
        <v>2939681.1067481614</v>
      </c>
      <c r="Q63" s="188">
        <v>1.0006692639511188</v>
      </c>
    </row>
    <row r="64" spans="1:17" ht="11.25" customHeight="1">
      <c r="A64" s="124">
        <f t="shared" si="0"/>
        <v>13</v>
      </c>
      <c r="B64" s="53" t="s">
        <v>305</v>
      </c>
      <c r="C64" s="249">
        <v>5</v>
      </c>
      <c r="D64" s="55">
        <v>34608</v>
      </c>
      <c r="E64" s="92">
        <v>500</v>
      </c>
      <c r="F64" s="53" t="s">
        <v>300</v>
      </c>
      <c r="G64" s="53" t="s">
        <v>728</v>
      </c>
      <c r="H64" s="53" t="s">
        <v>301</v>
      </c>
      <c r="I64" s="53" t="s">
        <v>827</v>
      </c>
      <c r="J64" s="53" t="s">
        <v>571</v>
      </c>
      <c r="K64" s="53" t="s">
        <v>826</v>
      </c>
      <c r="L64" s="234">
        <v>2773.2550000000001</v>
      </c>
      <c r="M64" s="234">
        <v>2079.6480000000001</v>
      </c>
      <c r="N64" s="234">
        <v>0</v>
      </c>
      <c r="O64" s="234">
        <v>823.44500000000005</v>
      </c>
      <c r="P64" s="187">
        <v>2670144.2807660569</v>
      </c>
      <c r="Q64" s="188">
        <v>0.96281960395493993</v>
      </c>
    </row>
    <row r="65" spans="1:17" ht="11.25" customHeight="1">
      <c r="A65" s="124">
        <f t="shared" si="0"/>
        <v>13</v>
      </c>
      <c r="B65" s="53" t="s">
        <v>305</v>
      </c>
      <c r="C65" s="249">
        <v>6</v>
      </c>
      <c r="D65" s="55">
        <v>42161</v>
      </c>
      <c r="E65" s="92">
        <v>500</v>
      </c>
      <c r="F65" s="123" t="s">
        <v>300</v>
      </c>
      <c r="G65" s="123" t="s">
        <v>728</v>
      </c>
      <c r="H65" s="123" t="s">
        <v>301</v>
      </c>
      <c r="I65" s="53" t="s">
        <v>827</v>
      </c>
      <c r="J65" s="53" t="s">
        <v>571</v>
      </c>
      <c r="K65" s="53" t="s">
        <v>826</v>
      </c>
      <c r="L65" s="234">
        <v>2774.9859999999999</v>
      </c>
      <c r="M65" s="234">
        <v>1961.963</v>
      </c>
      <c r="N65" s="234">
        <v>0</v>
      </c>
      <c r="O65" s="234">
        <v>676.6</v>
      </c>
      <c r="P65" s="187">
        <v>2574573.1787656751</v>
      </c>
      <c r="Q65" s="188">
        <v>0.92777879915995076</v>
      </c>
    </row>
    <row r="66" spans="1:17" ht="11.25" customHeight="1">
      <c r="A66" s="124">
        <f t="shared" si="0"/>
        <v>13</v>
      </c>
      <c r="B66" s="53" t="s">
        <v>305</v>
      </c>
      <c r="C66" s="249">
        <v>7</v>
      </c>
      <c r="D66" s="55">
        <v>42435</v>
      </c>
      <c r="E66" s="92">
        <v>500</v>
      </c>
      <c r="F66" s="123" t="s">
        <v>300</v>
      </c>
      <c r="G66" s="123" t="s">
        <v>728</v>
      </c>
      <c r="H66" s="123" t="s">
        <v>301</v>
      </c>
      <c r="I66" s="53" t="s">
        <v>827</v>
      </c>
      <c r="J66" s="53" t="s">
        <v>571</v>
      </c>
      <c r="K66" s="53" t="s">
        <v>826</v>
      </c>
      <c r="L66" s="234">
        <v>3485.2420000000002</v>
      </c>
      <c r="M66" s="234">
        <v>2473.9899999999998</v>
      </c>
      <c r="N66" s="234">
        <v>0</v>
      </c>
      <c r="O66" s="234">
        <v>1631.88</v>
      </c>
      <c r="P66" s="187">
        <v>3240109.0072963471</v>
      </c>
      <c r="Q66" s="188">
        <v>0.92966543135206881</v>
      </c>
    </row>
    <row r="67" spans="1:17" s="4" customFormat="1" ht="11.25" customHeight="1">
      <c r="A67" s="267">
        <f t="shared" si="0"/>
        <v>14</v>
      </c>
      <c r="B67" s="209" t="s">
        <v>298</v>
      </c>
      <c r="C67" s="248">
        <v>0</v>
      </c>
      <c r="D67" s="210"/>
      <c r="E67" s="271">
        <f>SUM(E68:E71)</f>
        <v>419.33</v>
      </c>
      <c r="F67" s="209" t="s">
        <v>293</v>
      </c>
      <c r="G67" s="209" t="s">
        <v>569</v>
      </c>
      <c r="H67" s="209" t="s">
        <v>570</v>
      </c>
      <c r="I67" s="209" t="s">
        <v>827</v>
      </c>
      <c r="J67" s="209" t="s">
        <v>576</v>
      </c>
      <c r="K67" s="209" t="s">
        <v>513</v>
      </c>
      <c r="L67" s="244">
        <v>399.72231899999997</v>
      </c>
      <c r="M67" s="244">
        <v>119.98193700000002</v>
      </c>
      <c r="N67" s="244">
        <v>0</v>
      </c>
      <c r="O67" s="244">
        <v>0.22925628440559148</v>
      </c>
      <c r="P67" s="211">
        <v>232830.89206422455</v>
      </c>
      <c r="Q67" s="212">
        <v>0.58248159033677727</v>
      </c>
    </row>
    <row r="68" spans="1:17" ht="11.25" customHeight="1">
      <c r="A68" s="124">
        <f t="shared" ref="A68:A131" si="1">IF(C68&gt;0,A67,A67+1)</f>
        <v>14</v>
      </c>
      <c r="B68" s="53" t="s">
        <v>298</v>
      </c>
      <c r="C68" s="249">
        <v>1</v>
      </c>
      <c r="D68" s="55">
        <v>32528</v>
      </c>
      <c r="E68" s="92">
        <v>88.71</v>
      </c>
      <c r="F68" s="53" t="s">
        <v>293</v>
      </c>
      <c r="G68" s="53" t="s">
        <v>569</v>
      </c>
      <c r="H68" s="53" t="s">
        <v>570</v>
      </c>
      <c r="I68" s="53" t="s">
        <v>827</v>
      </c>
      <c r="J68" s="53" t="s">
        <v>576</v>
      </c>
      <c r="K68" s="53" t="s">
        <v>513</v>
      </c>
      <c r="L68" s="234">
        <v>100.5017734837498</v>
      </c>
      <c r="M68" s="234">
        <v>30.166935598398599</v>
      </c>
      <c r="N68" s="234">
        <v>0</v>
      </c>
      <c r="O68" s="234">
        <v>5.764167290607778E-2</v>
      </c>
      <c r="P68" s="187">
        <v>58540.43285048112</v>
      </c>
      <c r="Q68" s="188">
        <v>0.58248159033677716</v>
      </c>
    </row>
    <row r="69" spans="1:17" ht="11.25" customHeight="1">
      <c r="A69" s="124">
        <f t="shared" si="1"/>
        <v>14</v>
      </c>
      <c r="B69" s="136" t="s">
        <v>298</v>
      </c>
      <c r="C69" s="250">
        <v>2</v>
      </c>
      <c r="D69" s="138">
        <v>32571</v>
      </c>
      <c r="E69" s="128">
        <v>88.71</v>
      </c>
      <c r="F69" s="53" t="s">
        <v>293</v>
      </c>
      <c r="G69" s="53" t="s">
        <v>569</v>
      </c>
      <c r="H69" s="53" t="s">
        <v>570</v>
      </c>
      <c r="I69" s="53" t="s">
        <v>827</v>
      </c>
      <c r="J69" s="53" t="s">
        <v>576</v>
      </c>
      <c r="K69" s="53" t="s">
        <v>513</v>
      </c>
      <c r="L69" s="234">
        <v>103.68346419901744</v>
      </c>
      <c r="M69" s="234">
        <v>31.121962117577596</v>
      </c>
      <c r="N69" s="234">
        <v>0</v>
      </c>
      <c r="O69" s="234">
        <v>5.9466496181732866E-2</v>
      </c>
      <c r="P69" s="187">
        <v>60393.709118269981</v>
      </c>
      <c r="Q69" s="188">
        <v>0.58248159033677727</v>
      </c>
    </row>
    <row r="70" spans="1:17" ht="11.25" customHeight="1">
      <c r="A70" s="124">
        <f t="shared" si="1"/>
        <v>14</v>
      </c>
      <c r="B70" s="136" t="s">
        <v>298</v>
      </c>
      <c r="C70" s="250">
        <v>3</v>
      </c>
      <c r="D70" s="138">
        <v>32632</v>
      </c>
      <c r="E70" s="128">
        <v>88.71</v>
      </c>
      <c r="F70" s="53" t="s">
        <v>293</v>
      </c>
      <c r="G70" s="53" t="s">
        <v>569</v>
      </c>
      <c r="H70" s="53" t="s">
        <v>570</v>
      </c>
      <c r="I70" s="53" t="s">
        <v>827</v>
      </c>
      <c r="J70" s="53" t="s">
        <v>576</v>
      </c>
      <c r="K70" s="53" t="s">
        <v>513</v>
      </c>
      <c r="L70" s="234">
        <v>87.605068685365381</v>
      </c>
      <c r="M70" s="234">
        <v>26.295819203150835</v>
      </c>
      <c r="N70" s="234">
        <v>0</v>
      </c>
      <c r="O70" s="234">
        <v>5.0244911497932906E-2</v>
      </c>
      <c r="P70" s="187">
        <v>51028.339729414227</v>
      </c>
      <c r="Q70" s="188">
        <v>0.58248159033677727</v>
      </c>
    </row>
    <row r="71" spans="1:17" ht="11.25" customHeight="1">
      <c r="A71" s="124">
        <f t="shared" si="1"/>
        <v>14</v>
      </c>
      <c r="B71" s="53" t="s">
        <v>298</v>
      </c>
      <c r="C71" s="249">
        <v>4</v>
      </c>
      <c r="D71" s="55">
        <v>32937</v>
      </c>
      <c r="E71" s="92">
        <v>153.19999999999999</v>
      </c>
      <c r="F71" s="53" t="s">
        <v>293</v>
      </c>
      <c r="G71" s="53" t="s">
        <v>569</v>
      </c>
      <c r="H71" s="53" t="s">
        <v>570</v>
      </c>
      <c r="I71" s="53" t="s">
        <v>827</v>
      </c>
      <c r="J71" s="53" t="s">
        <v>576</v>
      </c>
      <c r="K71" s="53" t="s">
        <v>513</v>
      </c>
      <c r="L71" s="234">
        <v>107.93201263186735</v>
      </c>
      <c r="M71" s="234">
        <v>32.397220080872977</v>
      </c>
      <c r="N71" s="234">
        <v>0</v>
      </c>
      <c r="O71" s="234">
        <v>6.1903203819847936E-2</v>
      </c>
      <c r="P71" s="187">
        <v>62868.410366059201</v>
      </c>
      <c r="Q71" s="188">
        <v>0.58248159033677704</v>
      </c>
    </row>
    <row r="72" spans="1:17" s="4" customFormat="1" ht="11.25" customHeight="1">
      <c r="A72" s="267">
        <f t="shared" si="1"/>
        <v>15</v>
      </c>
      <c r="B72" s="209" t="s">
        <v>1334</v>
      </c>
      <c r="C72" s="248">
        <v>0</v>
      </c>
      <c r="D72" s="210"/>
      <c r="E72" s="271">
        <f>SUM(E73:E74)</f>
        <v>1250</v>
      </c>
      <c r="F72" s="209" t="s">
        <v>520</v>
      </c>
      <c r="G72" s="209" t="s">
        <v>326</v>
      </c>
      <c r="H72" s="209" t="s">
        <v>1141</v>
      </c>
      <c r="I72" s="209" t="s">
        <v>827</v>
      </c>
      <c r="J72" s="209" t="s">
        <v>571</v>
      </c>
      <c r="K72" s="209" t="s">
        <v>826</v>
      </c>
      <c r="L72" s="244">
        <v>8016.4475999867127</v>
      </c>
      <c r="M72" s="244">
        <v>5884.02</v>
      </c>
      <c r="N72" s="244">
        <v>0</v>
      </c>
      <c r="O72" s="244">
        <v>1271.53</v>
      </c>
      <c r="P72" s="211">
        <v>7805751.3190855263</v>
      </c>
      <c r="Q72" s="212">
        <v>0.97371700141824225</v>
      </c>
    </row>
    <row r="73" spans="1:17" ht="11.25" customHeight="1">
      <c r="A73" s="124">
        <f t="shared" si="1"/>
        <v>15</v>
      </c>
      <c r="B73" s="53" t="s">
        <v>1334</v>
      </c>
      <c r="C73" s="249">
        <v>1</v>
      </c>
      <c r="D73" s="55">
        <v>42114</v>
      </c>
      <c r="E73" s="92">
        <v>625</v>
      </c>
      <c r="F73" s="123" t="s">
        <v>520</v>
      </c>
      <c r="G73" s="123" t="s">
        <v>326</v>
      </c>
      <c r="H73" s="123" t="s">
        <v>1141</v>
      </c>
      <c r="I73" s="53" t="s">
        <v>827</v>
      </c>
      <c r="J73" s="53" t="s">
        <v>571</v>
      </c>
      <c r="K73" s="53" t="s">
        <v>826</v>
      </c>
      <c r="L73" s="234">
        <v>3829.566534161032</v>
      </c>
      <c r="M73" s="234">
        <v>2818.8510000000001</v>
      </c>
      <c r="N73" s="234">
        <v>0</v>
      </c>
      <c r="O73" s="234">
        <v>758.48</v>
      </c>
      <c r="P73" s="187">
        <v>3737354.029262187</v>
      </c>
      <c r="Q73" s="188">
        <v>0.97592090277678212</v>
      </c>
    </row>
    <row r="74" spans="1:17" ht="11.25" customHeight="1">
      <c r="A74" s="124">
        <f t="shared" si="1"/>
        <v>15</v>
      </c>
      <c r="B74" s="53" t="s">
        <v>1334</v>
      </c>
      <c r="C74" s="249">
        <v>2</v>
      </c>
      <c r="D74" s="55">
        <v>42459</v>
      </c>
      <c r="E74" s="92">
        <v>625</v>
      </c>
      <c r="F74" s="123" t="s">
        <v>520</v>
      </c>
      <c r="G74" s="123" t="s">
        <v>326</v>
      </c>
      <c r="H74" s="123" t="s">
        <v>1141</v>
      </c>
      <c r="I74" s="53" t="s">
        <v>827</v>
      </c>
      <c r="J74" s="53" t="s">
        <v>571</v>
      </c>
      <c r="K74" s="53" t="s">
        <v>826</v>
      </c>
      <c r="L74" s="234">
        <v>4186.8810658256807</v>
      </c>
      <c r="M74" s="234">
        <v>3065.1689999999999</v>
      </c>
      <c r="N74" s="234">
        <v>0</v>
      </c>
      <c r="O74" s="234">
        <v>513.04999999999995</v>
      </c>
      <c r="P74" s="187">
        <v>4068397.2898233398</v>
      </c>
      <c r="Q74" s="188">
        <v>0.97170118421336737</v>
      </c>
    </row>
    <row r="75" spans="1:17" s="4" customFormat="1" ht="11.25" customHeight="1">
      <c r="A75" s="267">
        <f t="shared" si="1"/>
        <v>16</v>
      </c>
      <c r="B75" s="209" t="s">
        <v>311</v>
      </c>
      <c r="C75" s="248">
        <v>0</v>
      </c>
      <c r="D75" s="210"/>
      <c r="E75" s="271">
        <f>SUM(E76:E81)</f>
        <v>663.3599999999999</v>
      </c>
      <c r="F75" s="209" t="s">
        <v>300</v>
      </c>
      <c r="G75" s="209" t="s">
        <v>569</v>
      </c>
      <c r="H75" s="209" t="s">
        <v>570</v>
      </c>
      <c r="I75" s="209" t="s">
        <v>827</v>
      </c>
      <c r="J75" s="209" t="s">
        <v>576</v>
      </c>
      <c r="K75" s="209" t="s">
        <v>513</v>
      </c>
      <c r="L75" s="244">
        <v>524.90403000000003</v>
      </c>
      <c r="M75" s="244">
        <v>164.448848</v>
      </c>
      <c r="N75" s="244">
        <v>0</v>
      </c>
      <c r="O75" s="244">
        <v>0.42447000000000001</v>
      </c>
      <c r="P75" s="211">
        <v>315068.73944377841</v>
      </c>
      <c r="Q75" s="212">
        <v>0.60024065626582901</v>
      </c>
    </row>
    <row r="76" spans="1:17" s="4" customFormat="1" ht="11.25" customHeight="1">
      <c r="A76" s="124">
        <f t="shared" si="1"/>
        <v>16</v>
      </c>
      <c r="B76" s="136" t="s">
        <v>311</v>
      </c>
      <c r="C76" s="250">
        <v>1</v>
      </c>
      <c r="D76" s="138">
        <v>32596</v>
      </c>
      <c r="E76" s="128">
        <v>111.19</v>
      </c>
      <c r="F76" s="136" t="s">
        <v>300</v>
      </c>
      <c r="G76" s="136" t="s">
        <v>569</v>
      </c>
      <c r="H76" s="136" t="s">
        <v>570</v>
      </c>
      <c r="I76" s="136" t="s">
        <v>827</v>
      </c>
      <c r="J76" s="136" t="s">
        <v>576</v>
      </c>
      <c r="K76" s="136" t="s">
        <v>513</v>
      </c>
      <c r="L76" s="234">
        <v>95.990436000000003</v>
      </c>
      <c r="M76" s="234">
        <v>30.631770709237326</v>
      </c>
      <c r="N76" s="234">
        <v>0</v>
      </c>
      <c r="O76" s="234">
        <v>4.3063658833034889E-2</v>
      </c>
      <c r="P76" s="187">
        <v>58661.191053457951</v>
      </c>
      <c r="Q76" s="188">
        <v>0.61111495580099195</v>
      </c>
    </row>
    <row r="77" spans="1:17" ht="11.25" customHeight="1">
      <c r="A77" s="124">
        <f t="shared" si="1"/>
        <v>16</v>
      </c>
      <c r="B77" s="136" t="s">
        <v>311</v>
      </c>
      <c r="C77" s="250">
        <v>2</v>
      </c>
      <c r="D77" s="138">
        <v>32710</v>
      </c>
      <c r="E77" s="128">
        <v>111.19</v>
      </c>
      <c r="F77" s="136" t="s">
        <v>300</v>
      </c>
      <c r="G77" s="136" t="s">
        <v>569</v>
      </c>
      <c r="H77" s="136" t="s">
        <v>570</v>
      </c>
      <c r="I77" s="136" t="s">
        <v>827</v>
      </c>
      <c r="J77" s="136" t="s">
        <v>576</v>
      </c>
      <c r="K77" s="136" t="s">
        <v>513</v>
      </c>
      <c r="L77" s="234">
        <v>114.04227900000001</v>
      </c>
      <c r="M77" s="234">
        <v>36.295409023957447</v>
      </c>
      <c r="N77" s="234">
        <v>0</v>
      </c>
      <c r="O77" s="234">
        <v>5.1025881796047036E-2</v>
      </c>
      <c r="P77" s="187">
        <v>69507.308060245705</v>
      </c>
      <c r="Q77" s="188">
        <v>0.60948718904719268</v>
      </c>
    </row>
    <row r="78" spans="1:17" ht="11.25" customHeight="1">
      <c r="A78" s="124">
        <f t="shared" si="1"/>
        <v>16</v>
      </c>
      <c r="B78" s="136" t="s">
        <v>311</v>
      </c>
      <c r="C78" s="250">
        <v>3</v>
      </c>
      <c r="D78" s="138">
        <v>32729</v>
      </c>
      <c r="E78" s="128">
        <v>111.19</v>
      </c>
      <c r="F78" s="136" t="s">
        <v>300</v>
      </c>
      <c r="G78" s="136" t="s">
        <v>569</v>
      </c>
      <c r="H78" s="136" t="s">
        <v>570</v>
      </c>
      <c r="I78" s="136" t="s">
        <v>827</v>
      </c>
      <c r="J78" s="136" t="s">
        <v>576</v>
      </c>
      <c r="K78" s="136" t="s">
        <v>513</v>
      </c>
      <c r="L78" s="234">
        <v>77.994619</v>
      </c>
      <c r="M78" s="234">
        <v>24.230634603747614</v>
      </c>
      <c r="N78" s="234">
        <v>0</v>
      </c>
      <c r="O78" s="234">
        <v>9.2640963306191773E-2</v>
      </c>
      <c r="P78" s="187">
        <v>46445.752515890286</v>
      </c>
      <c r="Q78" s="188">
        <v>0.59549944741560035</v>
      </c>
    </row>
    <row r="79" spans="1:17" s="4" customFormat="1" ht="11.25" customHeight="1">
      <c r="A79" s="124">
        <f t="shared" si="1"/>
        <v>16</v>
      </c>
      <c r="B79" s="53" t="s">
        <v>311</v>
      </c>
      <c r="C79" s="249">
        <v>4</v>
      </c>
      <c r="D79" s="55">
        <v>32780</v>
      </c>
      <c r="E79" s="92">
        <v>111.19</v>
      </c>
      <c r="F79" s="53" t="s">
        <v>300</v>
      </c>
      <c r="G79" s="53" t="s">
        <v>569</v>
      </c>
      <c r="H79" s="53" t="s">
        <v>570</v>
      </c>
      <c r="I79" s="53" t="s">
        <v>827</v>
      </c>
      <c r="J79" s="53" t="s">
        <v>576</v>
      </c>
      <c r="K79" s="53" t="s">
        <v>513</v>
      </c>
      <c r="L79" s="234">
        <v>122.865616</v>
      </c>
      <c r="M79" s="234">
        <v>37.789637213348122</v>
      </c>
      <c r="N79" s="234">
        <v>0</v>
      </c>
      <c r="O79" s="234">
        <v>0.14448108568706755</v>
      </c>
      <c r="P79" s="187">
        <v>72435.912900315991</v>
      </c>
      <c r="Q79" s="188">
        <v>0.58955397985646352</v>
      </c>
    </row>
    <row r="80" spans="1:17" s="275" customFormat="1" ht="11.25" customHeight="1">
      <c r="A80" s="124">
        <f t="shared" si="1"/>
        <v>16</v>
      </c>
      <c r="B80" s="53" t="s">
        <v>311</v>
      </c>
      <c r="C80" s="249">
        <v>5</v>
      </c>
      <c r="D80" s="55">
        <v>32871</v>
      </c>
      <c r="E80" s="92">
        <v>109.3</v>
      </c>
      <c r="F80" s="53" t="s">
        <v>300</v>
      </c>
      <c r="G80" s="53" t="s">
        <v>569</v>
      </c>
      <c r="H80" s="53" t="s">
        <v>570</v>
      </c>
      <c r="I80" s="53" t="s">
        <v>827</v>
      </c>
      <c r="J80" s="53" t="s">
        <v>576</v>
      </c>
      <c r="K80" s="53" t="s">
        <v>513</v>
      </c>
      <c r="L80" s="234">
        <v>55.579335999999998</v>
      </c>
      <c r="M80" s="234">
        <v>17.569775266805227</v>
      </c>
      <c r="N80" s="234">
        <v>0</v>
      </c>
      <c r="O80" s="234">
        <v>2.4700459370918072E-2</v>
      </c>
      <c r="P80" s="187">
        <v>33646.894052441261</v>
      </c>
      <c r="Q80" s="188">
        <v>0.60538495912295998</v>
      </c>
    </row>
    <row r="81" spans="1:17" ht="11.25" customHeight="1">
      <c r="A81" s="124">
        <f t="shared" si="1"/>
        <v>16</v>
      </c>
      <c r="B81" s="53" t="s">
        <v>311</v>
      </c>
      <c r="C81" s="249">
        <v>6</v>
      </c>
      <c r="D81" s="55">
        <v>33036</v>
      </c>
      <c r="E81" s="92">
        <v>109.3</v>
      </c>
      <c r="F81" s="53" t="s">
        <v>300</v>
      </c>
      <c r="G81" s="53" t="s">
        <v>569</v>
      </c>
      <c r="H81" s="53" t="s">
        <v>570</v>
      </c>
      <c r="I81" s="53" t="s">
        <v>827</v>
      </c>
      <c r="J81" s="53" t="s">
        <v>576</v>
      </c>
      <c r="K81" s="53" t="s">
        <v>513</v>
      </c>
      <c r="L81" s="234">
        <v>58.431744000000002</v>
      </c>
      <c r="M81" s="234">
        <v>17.931621182904262</v>
      </c>
      <c r="N81" s="234">
        <v>0</v>
      </c>
      <c r="O81" s="234">
        <v>6.8557951006740711E-2</v>
      </c>
      <c r="P81" s="187">
        <v>34371.680861427194</v>
      </c>
      <c r="Q81" s="188">
        <v>0.58823643636971024</v>
      </c>
    </row>
    <row r="82" spans="1:17" s="4" customFormat="1" ht="11.25" customHeight="1">
      <c r="A82" s="267">
        <f t="shared" si="1"/>
        <v>17</v>
      </c>
      <c r="B82" s="209" t="s">
        <v>1000</v>
      </c>
      <c r="C82" s="248">
        <v>0</v>
      </c>
      <c r="D82" s="210"/>
      <c r="E82" s="271">
        <f>SUM(E83)</f>
        <v>600</v>
      </c>
      <c r="F82" s="209" t="s">
        <v>523</v>
      </c>
      <c r="G82" s="209" t="s">
        <v>326</v>
      </c>
      <c r="H82" s="209" t="s">
        <v>1332</v>
      </c>
      <c r="I82" s="209" t="s">
        <v>827</v>
      </c>
      <c r="J82" s="209" t="s">
        <v>571</v>
      </c>
      <c r="K82" s="209" t="s">
        <v>826</v>
      </c>
      <c r="L82" s="244">
        <v>4146.0968867061174</v>
      </c>
      <c r="M82" s="244">
        <v>3126.4809719999998</v>
      </c>
      <c r="N82" s="244">
        <v>1.70624</v>
      </c>
      <c r="O82" s="244">
        <v>668</v>
      </c>
      <c r="P82" s="211">
        <v>3848827.4152074466</v>
      </c>
      <c r="Q82" s="212">
        <v>0.92830136882429737</v>
      </c>
    </row>
    <row r="83" spans="1:17" ht="11.25" customHeight="1">
      <c r="A83" s="124">
        <f t="shared" si="1"/>
        <v>17</v>
      </c>
      <c r="B83" s="186" t="s">
        <v>1000</v>
      </c>
      <c r="C83" s="249">
        <v>1</v>
      </c>
      <c r="D83" s="204">
        <v>42854</v>
      </c>
      <c r="E83" s="186">
        <v>600</v>
      </c>
      <c r="F83" s="155" t="s">
        <v>523</v>
      </c>
      <c r="G83" s="155" t="s">
        <v>326</v>
      </c>
      <c r="H83" s="155" t="s">
        <v>1001</v>
      </c>
      <c r="I83" s="186" t="s">
        <v>827</v>
      </c>
      <c r="J83" s="186" t="s">
        <v>571</v>
      </c>
      <c r="K83" s="186" t="s">
        <v>826</v>
      </c>
      <c r="L83" s="234">
        <v>4146.0968867061174</v>
      </c>
      <c r="M83" s="234">
        <v>3126.4809719999998</v>
      </c>
      <c r="N83" s="234">
        <v>1.70624</v>
      </c>
      <c r="O83" s="234">
        <v>668</v>
      </c>
      <c r="P83" s="187">
        <v>3848827.4152074466</v>
      </c>
      <c r="Q83" s="188">
        <v>0.92830136882429737</v>
      </c>
    </row>
    <row r="84" spans="1:17" s="4" customFormat="1" ht="11.25" customHeight="1">
      <c r="A84" s="267">
        <f t="shared" si="1"/>
        <v>18</v>
      </c>
      <c r="B84" s="209" t="s">
        <v>185</v>
      </c>
      <c r="C84" s="248">
        <v>0</v>
      </c>
      <c r="D84" s="210"/>
      <c r="E84" s="271">
        <f>SUM(E85:E88)</f>
        <v>0</v>
      </c>
      <c r="F84" s="209" t="s">
        <v>142</v>
      </c>
      <c r="G84" s="209" t="s">
        <v>326</v>
      </c>
      <c r="H84" s="209" t="s">
        <v>132</v>
      </c>
      <c r="I84" s="209" t="s">
        <v>827</v>
      </c>
      <c r="J84" s="209" t="s">
        <v>826</v>
      </c>
      <c r="K84" s="209" t="s">
        <v>668</v>
      </c>
      <c r="L84" s="244">
        <v>0</v>
      </c>
      <c r="M84" s="244">
        <v>0</v>
      </c>
      <c r="N84" s="244">
        <v>0</v>
      </c>
      <c r="O84" s="244">
        <v>0</v>
      </c>
      <c r="P84" s="211">
        <v>0</v>
      </c>
      <c r="Q84" s="212">
        <v>0</v>
      </c>
    </row>
    <row r="85" spans="1:17" ht="11.25" customHeight="1">
      <c r="A85" s="124">
        <f t="shared" si="1"/>
        <v>18</v>
      </c>
      <c r="B85" s="53" t="s">
        <v>185</v>
      </c>
      <c r="C85" s="249">
        <v>1</v>
      </c>
      <c r="D85" s="55">
        <v>36206</v>
      </c>
      <c r="E85" s="92">
        <v>0</v>
      </c>
      <c r="F85" s="53" t="s">
        <v>142</v>
      </c>
      <c r="G85" s="53" t="s">
        <v>326</v>
      </c>
      <c r="H85" s="53" t="s">
        <v>132</v>
      </c>
      <c r="I85" s="53" t="s">
        <v>827</v>
      </c>
      <c r="J85" s="53" t="s">
        <v>826</v>
      </c>
      <c r="K85" s="53" t="s">
        <v>668</v>
      </c>
      <c r="L85" s="205">
        <v>0</v>
      </c>
      <c r="M85" s="205">
        <v>0</v>
      </c>
      <c r="N85" s="205">
        <v>0</v>
      </c>
      <c r="O85" s="205">
        <v>0</v>
      </c>
      <c r="P85" s="187">
        <v>0</v>
      </c>
      <c r="Q85" s="188">
        <v>0</v>
      </c>
    </row>
    <row r="86" spans="1:17" s="4" customFormat="1" ht="11.25" customHeight="1">
      <c r="A86" s="124">
        <f t="shared" si="1"/>
        <v>18</v>
      </c>
      <c r="B86" s="53" t="s">
        <v>185</v>
      </c>
      <c r="C86" s="249">
        <v>2</v>
      </c>
      <c r="D86" s="55">
        <v>36206</v>
      </c>
      <c r="E86" s="92">
        <v>0</v>
      </c>
      <c r="F86" s="53" t="s">
        <v>142</v>
      </c>
      <c r="G86" s="53" t="s">
        <v>326</v>
      </c>
      <c r="H86" s="53" t="s">
        <v>132</v>
      </c>
      <c r="I86" s="53" t="s">
        <v>827</v>
      </c>
      <c r="J86" s="53" t="s">
        <v>826</v>
      </c>
      <c r="K86" s="53" t="s">
        <v>668</v>
      </c>
      <c r="L86" s="205">
        <v>0</v>
      </c>
      <c r="M86" s="205">
        <v>0</v>
      </c>
      <c r="N86" s="205">
        <v>0</v>
      </c>
      <c r="O86" s="205">
        <v>0</v>
      </c>
      <c r="P86" s="187">
        <v>0</v>
      </c>
      <c r="Q86" s="188">
        <v>0</v>
      </c>
    </row>
    <row r="87" spans="1:17" s="237" customFormat="1" ht="11.25" customHeight="1">
      <c r="A87" s="124">
        <f t="shared" si="1"/>
        <v>18</v>
      </c>
      <c r="B87" s="53" t="s">
        <v>185</v>
      </c>
      <c r="C87" s="249">
        <v>3</v>
      </c>
      <c r="D87" s="55">
        <v>36160</v>
      </c>
      <c r="E87" s="92">
        <v>0</v>
      </c>
      <c r="F87" s="53" t="s">
        <v>142</v>
      </c>
      <c r="G87" s="53" t="s">
        <v>326</v>
      </c>
      <c r="H87" s="53" t="s">
        <v>132</v>
      </c>
      <c r="I87" s="53" t="s">
        <v>827</v>
      </c>
      <c r="J87" s="53" t="s">
        <v>826</v>
      </c>
      <c r="K87" s="53" t="s">
        <v>668</v>
      </c>
      <c r="L87" s="205">
        <v>0</v>
      </c>
      <c r="M87" s="205">
        <v>0</v>
      </c>
      <c r="N87" s="205">
        <v>0</v>
      </c>
      <c r="O87" s="205">
        <v>0</v>
      </c>
      <c r="P87" s="187">
        <v>0</v>
      </c>
      <c r="Q87" s="188">
        <v>0</v>
      </c>
    </row>
    <row r="88" spans="1:17" s="4" customFormat="1" ht="11.25" customHeight="1">
      <c r="A88" s="124">
        <f t="shared" si="1"/>
        <v>18</v>
      </c>
      <c r="B88" s="53" t="s">
        <v>185</v>
      </c>
      <c r="C88" s="249">
        <v>4</v>
      </c>
      <c r="D88" s="55">
        <v>36160</v>
      </c>
      <c r="E88" s="92">
        <v>0</v>
      </c>
      <c r="F88" s="53" t="s">
        <v>142</v>
      </c>
      <c r="G88" s="53" t="s">
        <v>326</v>
      </c>
      <c r="H88" s="53" t="s">
        <v>132</v>
      </c>
      <c r="I88" s="53" t="s">
        <v>827</v>
      </c>
      <c r="J88" s="53" t="s">
        <v>826</v>
      </c>
      <c r="K88" s="53" t="s">
        <v>668</v>
      </c>
      <c r="L88" s="205">
        <v>0</v>
      </c>
      <c r="M88" s="205">
        <v>0</v>
      </c>
      <c r="N88" s="205">
        <v>0</v>
      </c>
      <c r="O88" s="205">
        <v>0</v>
      </c>
      <c r="P88" s="187">
        <v>0</v>
      </c>
      <c r="Q88" s="188">
        <v>0</v>
      </c>
    </row>
    <row r="89" spans="1:17" s="4" customFormat="1" ht="11.25" customHeight="1">
      <c r="A89" s="267">
        <f t="shared" si="1"/>
        <v>19</v>
      </c>
      <c r="B89" s="209" t="s">
        <v>729</v>
      </c>
      <c r="C89" s="248">
        <v>0</v>
      </c>
      <c r="D89" s="210"/>
      <c r="E89" s="271">
        <f>SUM(E90:E94)</f>
        <v>0</v>
      </c>
      <c r="F89" s="209" t="s">
        <v>568</v>
      </c>
      <c r="G89" s="209" t="s">
        <v>569</v>
      </c>
      <c r="H89" s="209" t="s">
        <v>570</v>
      </c>
      <c r="I89" s="209" t="s">
        <v>827</v>
      </c>
      <c r="J89" s="209" t="s">
        <v>571</v>
      </c>
      <c r="K89" s="209" t="s">
        <v>826</v>
      </c>
      <c r="L89" s="244">
        <v>0</v>
      </c>
      <c r="M89" s="244">
        <v>0</v>
      </c>
      <c r="N89" s="244">
        <v>0</v>
      </c>
      <c r="O89" s="244">
        <v>0</v>
      </c>
      <c r="P89" s="211">
        <v>0</v>
      </c>
      <c r="Q89" s="212">
        <v>0</v>
      </c>
    </row>
    <row r="90" spans="1:17" ht="11.25" customHeight="1">
      <c r="A90" s="124">
        <f t="shared" si="1"/>
        <v>19</v>
      </c>
      <c r="B90" s="53" t="s">
        <v>729</v>
      </c>
      <c r="C90" s="249">
        <v>1</v>
      </c>
      <c r="D90" s="55">
        <v>26871</v>
      </c>
      <c r="E90" s="92">
        <v>0</v>
      </c>
      <c r="F90" s="53" t="s">
        <v>568</v>
      </c>
      <c r="G90" s="53" t="s">
        <v>569</v>
      </c>
      <c r="H90" s="53" t="s">
        <v>570</v>
      </c>
      <c r="I90" s="53" t="s">
        <v>827</v>
      </c>
      <c r="J90" s="53" t="s">
        <v>571</v>
      </c>
      <c r="K90" s="53" t="s">
        <v>826</v>
      </c>
      <c r="L90" s="205">
        <v>0</v>
      </c>
      <c r="M90" s="205">
        <v>0</v>
      </c>
      <c r="N90" s="205">
        <v>0</v>
      </c>
      <c r="O90" s="205">
        <v>0</v>
      </c>
      <c r="P90" s="187">
        <v>0</v>
      </c>
      <c r="Q90" s="188">
        <v>0</v>
      </c>
    </row>
    <row r="91" spans="1:17" s="4" customFormat="1" ht="11.25" customHeight="1">
      <c r="A91" s="124">
        <f t="shared" si="1"/>
        <v>19</v>
      </c>
      <c r="B91" s="53" t="s">
        <v>729</v>
      </c>
      <c r="C91" s="249">
        <v>2</v>
      </c>
      <c r="D91" s="55">
        <v>27246</v>
      </c>
      <c r="E91" s="92">
        <v>0</v>
      </c>
      <c r="F91" s="53" t="s">
        <v>568</v>
      </c>
      <c r="G91" s="53" t="s">
        <v>569</v>
      </c>
      <c r="H91" s="53" t="s">
        <v>570</v>
      </c>
      <c r="I91" s="53" t="s">
        <v>827</v>
      </c>
      <c r="J91" s="53" t="s">
        <v>571</v>
      </c>
      <c r="K91" s="53" t="s">
        <v>826</v>
      </c>
      <c r="L91" s="205">
        <v>0</v>
      </c>
      <c r="M91" s="205">
        <v>0</v>
      </c>
      <c r="N91" s="205">
        <v>0</v>
      </c>
      <c r="O91" s="205">
        <v>0</v>
      </c>
      <c r="P91" s="187">
        <v>0</v>
      </c>
      <c r="Q91" s="188">
        <v>0</v>
      </c>
    </row>
    <row r="92" spans="1:17" ht="11.25" customHeight="1">
      <c r="A92" s="124">
        <f t="shared" si="1"/>
        <v>19</v>
      </c>
      <c r="B92" s="53" t="s">
        <v>729</v>
      </c>
      <c r="C92" s="249">
        <v>3</v>
      </c>
      <c r="D92" s="55">
        <v>27482</v>
      </c>
      <c r="E92" s="92">
        <v>0</v>
      </c>
      <c r="F92" s="53" t="s">
        <v>568</v>
      </c>
      <c r="G92" s="53" t="s">
        <v>569</v>
      </c>
      <c r="H92" s="53" t="s">
        <v>570</v>
      </c>
      <c r="I92" s="53" t="s">
        <v>827</v>
      </c>
      <c r="J92" s="53" t="s">
        <v>571</v>
      </c>
      <c r="K92" s="53" t="s">
        <v>826</v>
      </c>
      <c r="L92" s="205">
        <v>0</v>
      </c>
      <c r="M92" s="205">
        <v>0</v>
      </c>
      <c r="N92" s="205">
        <v>0</v>
      </c>
      <c r="O92" s="205">
        <v>0</v>
      </c>
      <c r="P92" s="187">
        <v>0</v>
      </c>
      <c r="Q92" s="188">
        <v>0</v>
      </c>
    </row>
    <row r="93" spans="1:17" s="4" customFormat="1" ht="11.25" customHeight="1">
      <c r="A93" s="124">
        <f t="shared" si="1"/>
        <v>19</v>
      </c>
      <c r="B93" s="53" t="s">
        <v>729</v>
      </c>
      <c r="C93" s="249">
        <v>4</v>
      </c>
      <c r="D93" s="55">
        <v>28826</v>
      </c>
      <c r="E93" s="92">
        <v>0</v>
      </c>
      <c r="F93" s="53" t="s">
        <v>568</v>
      </c>
      <c r="G93" s="53" t="s">
        <v>569</v>
      </c>
      <c r="H93" s="53" t="s">
        <v>570</v>
      </c>
      <c r="I93" s="53" t="s">
        <v>827</v>
      </c>
      <c r="J93" s="53" t="s">
        <v>571</v>
      </c>
      <c r="K93" s="53" t="s">
        <v>826</v>
      </c>
      <c r="L93" s="205">
        <v>0</v>
      </c>
      <c r="M93" s="205">
        <v>0</v>
      </c>
      <c r="N93" s="205">
        <v>0</v>
      </c>
      <c r="O93" s="205">
        <v>0</v>
      </c>
      <c r="P93" s="187">
        <v>0</v>
      </c>
      <c r="Q93" s="188">
        <v>0</v>
      </c>
    </row>
    <row r="94" spans="1:17" ht="11.25" customHeight="1">
      <c r="A94" s="124">
        <f t="shared" si="1"/>
        <v>19</v>
      </c>
      <c r="B94" s="53" t="s">
        <v>729</v>
      </c>
      <c r="C94" s="249">
        <v>5</v>
      </c>
      <c r="D94" s="55">
        <v>29945</v>
      </c>
      <c r="E94" s="92">
        <v>0</v>
      </c>
      <c r="F94" s="53" t="s">
        <v>568</v>
      </c>
      <c r="G94" s="53" t="s">
        <v>569</v>
      </c>
      <c r="H94" s="53" t="s">
        <v>570</v>
      </c>
      <c r="I94" s="53" t="s">
        <v>827</v>
      </c>
      <c r="J94" s="53" t="s">
        <v>571</v>
      </c>
      <c r="K94" s="53" t="s">
        <v>826</v>
      </c>
      <c r="L94" s="205">
        <v>0</v>
      </c>
      <c r="M94" s="205">
        <v>0</v>
      </c>
      <c r="N94" s="205">
        <v>0</v>
      </c>
      <c r="O94" s="205">
        <v>0</v>
      </c>
      <c r="P94" s="187">
        <v>0</v>
      </c>
      <c r="Q94" s="188">
        <v>0</v>
      </c>
    </row>
    <row r="95" spans="1:17" s="4" customFormat="1" ht="11.25" customHeight="1">
      <c r="A95" s="267">
        <f t="shared" si="1"/>
        <v>20</v>
      </c>
      <c r="B95" s="209" t="s">
        <v>455</v>
      </c>
      <c r="C95" s="248">
        <v>0</v>
      </c>
      <c r="D95" s="210"/>
      <c r="E95" s="271">
        <f>SUM(E96:E98)</f>
        <v>450</v>
      </c>
      <c r="F95" s="209" t="s">
        <v>501</v>
      </c>
      <c r="G95" s="209" t="s">
        <v>728</v>
      </c>
      <c r="H95" s="209" t="s">
        <v>456</v>
      </c>
      <c r="I95" s="209" t="s">
        <v>94</v>
      </c>
      <c r="J95" s="209"/>
      <c r="K95" s="209"/>
      <c r="L95" s="244">
        <v>2693.7933500000004</v>
      </c>
      <c r="M95" s="244">
        <v>0</v>
      </c>
      <c r="N95" s="244">
        <v>0</v>
      </c>
      <c r="O95" s="244">
        <v>0</v>
      </c>
      <c r="P95" s="211">
        <v>0</v>
      </c>
      <c r="Q95" s="212">
        <v>0</v>
      </c>
    </row>
    <row r="96" spans="1:17" ht="11.25" customHeight="1">
      <c r="A96" s="124">
        <f t="shared" si="1"/>
        <v>20</v>
      </c>
      <c r="B96" s="53" t="s">
        <v>455</v>
      </c>
      <c r="C96" s="249">
        <v>1</v>
      </c>
      <c r="D96" s="55">
        <v>39710</v>
      </c>
      <c r="E96" s="8">
        <v>150</v>
      </c>
      <c r="F96" s="53" t="s">
        <v>501</v>
      </c>
      <c r="G96" s="53" t="s">
        <v>728</v>
      </c>
      <c r="H96" s="53" t="s">
        <v>456</v>
      </c>
      <c r="I96" s="53" t="s">
        <v>94</v>
      </c>
      <c r="J96" s="53"/>
      <c r="K96" s="53"/>
      <c r="L96" s="234">
        <v>1070.8289500000001</v>
      </c>
      <c r="M96" s="205">
        <v>0</v>
      </c>
      <c r="N96" s="205">
        <v>0</v>
      </c>
      <c r="O96" s="205">
        <v>0</v>
      </c>
      <c r="P96" s="187">
        <v>0</v>
      </c>
      <c r="Q96" s="188">
        <v>0</v>
      </c>
    </row>
    <row r="97" spans="1:17" ht="11.25" customHeight="1">
      <c r="A97" s="124">
        <f t="shared" si="1"/>
        <v>20</v>
      </c>
      <c r="B97" s="53" t="s">
        <v>455</v>
      </c>
      <c r="C97" s="249">
        <v>2</v>
      </c>
      <c r="D97" s="55">
        <v>39747</v>
      </c>
      <c r="E97" s="8">
        <v>150</v>
      </c>
      <c r="F97" s="53" t="s">
        <v>501</v>
      </c>
      <c r="G97" s="53" t="s">
        <v>728</v>
      </c>
      <c r="H97" s="53" t="s">
        <v>456</v>
      </c>
      <c r="I97" s="53" t="s">
        <v>94</v>
      </c>
      <c r="J97" s="53"/>
      <c r="K97" s="53"/>
      <c r="L97" s="234">
        <v>873.97815000000014</v>
      </c>
      <c r="M97" s="205">
        <v>0</v>
      </c>
      <c r="N97" s="205">
        <v>0</v>
      </c>
      <c r="O97" s="205">
        <v>0</v>
      </c>
      <c r="P97" s="187">
        <v>0</v>
      </c>
      <c r="Q97" s="188">
        <v>0</v>
      </c>
    </row>
    <row r="98" spans="1:17" ht="11.25" customHeight="1">
      <c r="A98" s="124">
        <f t="shared" si="1"/>
        <v>20</v>
      </c>
      <c r="B98" s="53" t="s">
        <v>455</v>
      </c>
      <c r="C98" s="249">
        <v>3</v>
      </c>
      <c r="D98" s="55">
        <v>39766</v>
      </c>
      <c r="E98" s="8">
        <v>150</v>
      </c>
      <c r="F98" s="53" t="s">
        <v>501</v>
      </c>
      <c r="G98" s="53" t="s">
        <v>728</v>
      </c>
      <c r="H98" s="53" t="s">
        <v>456</v>
      </c>
      <c r="I98" s="53" t="s">
        <v>94</v>
      </c>
      <c r="J98" s="53"/>
      <c r="K98" s="53"/>
      <c r="L98" s="234">
        <v>748.98625000000015</v>
      </c>
      <c r="M98" s="205">
        <v>0</v>
      </c>
      <c r="N98" s="205">
        <v>0</v>
      </c>
      <c r="O98" s="205">
        <v>0</v>
      </c>
      <c r="P98" s="187">
        <v>0</v>
      </c>
      <c r="Q98" s="188">
        <v>0</v>
      </c>
    </row>
    <row r="99" spans="1:17" s="4" customFormat="1" ht="12" customHeight="1">
      <c r="A99" s="267">
        <f t="shared" si="1"/>
        <v>21</v>
      </c>
      <c r="B99" s="218" t="s">
        <v>1169</v>
      </c>
      <c r="C99" s="251">
        <v>0</v>
      </c>
      <c r="D99" s="219"/>
      <c r="E99" s="271">
        <f>SUM(E100:E102)</f>
        <v>450</v>
      </c>
      <c r="F99" s="218" t="s">
        <v>501</v>
      </c>
      <c r="G99" s="209" t="s">
        <v>728</v>
      </c>
      <c r="H99" s="209" t="s">
        <v>456</v>
      </c>
      <c r="I99" s="209" t="s">
        <v>94</v>
      </c>
      <c r="J99" s="209"/>
      <c r="K99" s="209"/>
      <c r="L99" s="244">
        <v>1527.8424</v>
      </c>
      <c r="M99" s="244">
        <v>0</v>
      </c>
      <c r="N99" s="244">
        <v>0</v>
      </c>
      <c r="O99" s="244">
        <v>0</v>
      </c>
      <c r="P99" s="211">
        <v>0</v>
      </c>
      <c r="Q99" s="212">
        <v>0</v>
      </c>
    </row>
    <row r="100" spans="1:17" ht="11.25" customHeight="1">
      <c r="A100" s="124">
        <f t="shared" si="1"/>
        <v>21</v>
      </c>
      <c r="B100" s="53" t="s">
        <v>1169</v>
      </c>
      <c r="C100" s="249">
        <v>1</v>
      </c>
      <c r="D100" s="55">
        <v>42303</v>
      </c>
      <c r="E100" s="8">
        <v>150</v>
      </c>
      <c r="F100" s="123" t="s">
        <v>501</v>
      </c>
      <c r="G100" s="123" t="s">
        <v>728</v>
      </c>
      <c r="H100" s="123" t="s">
        <v>456</v>
      </c>
      <c r="I100" s="53" t="s">
        <v>94</v>
      </c>
      <c r="J100" s="53"/>
      <c r="K100" s="53"/>
      <c r="L100" s="234">
        <v>576.21445000000006</v>
      </c>
      <c r="M100" s="205">
        <v>0</v>
      </c>
      <c r="N100" s="205">
        <v>0</v>
      </c>
      <c r="O100" s="205">
        <v>0</v>
      </c>
      <c r="P100" s="187">
        <v>0</v>
      </c>
      <c r="Q100" s="188">
        <v>0</v>
      </c>
    </row>
    <row r="101" spans="1:17" s="4" customFormat="1" ht="11.25" customHeight="1">
      <c r="A101" s="124">
        <f t="shared" si="1"/>
        <v>21</v>
      </c>
      <c r="B101" s="53" t="s">
        <v>1169</v>
      </c>
      <c r="C101" s="249">
        <v>2</v>
      </c>
      <c r="D101" s="55">
        <v>42276</v>
      </c>
      <c r="E101" s="8">
        <v>150</v>
      </c>
      <c r="F101" s="123" t="s">
        <v>501</v>
      </c>
      <c r="G101" s="123" t="s">
        <v>728</v>
      </c>
      <c r="H101" s="123" t="s">
        <v>456</v>
      </c>
      <c r="I101" s="53" t="s">
        <v>94</v>
      </c>
      <c r="J101" s="53"/>
      <c r="K101" s="53"/>
      <c r="L101" s="234">
        <v>469.35145</v>
      </c>
      <c r="M101" s="205">
        <v>0</v>
      </c>
      <c r="N101" s="205">
        <v>0</v>
      </c>
      <c r="O101" s="205">
        <v>0</v>
      </c>
      <c r="P101" s="187">
        <v>0</v>
      </c>
      <c r="Q101" s="188">
        <v>0</v>
      </c>
    </row>
    <row r="102" spans="1:17" ht="11.25" customHeight="1">
      <c r="A102" s="124">
        <f t="shared" si="1"/>
        <v>21</v>
      </c>
      <c r="B102" s="53" t="s">
        <v>1169</v>
      </c>
      <c r="C102" s="249">
        <v>3</v>
      </c>
      <c r="D102" s="55">
        <v>42252</v>
      </c>
      <c r="E102" s="8">
        <v>150</v>
      </c>
      <c r="F102" s="123" t="s">
        <v>501</v>
      </c>
      <c r="G102" s="123" t="s">
        <v>728</v>
      </c>
      <c r="H102" s="123" t="s">
        <v>456</v>
      </c>
      <c r="I102" s="53" t="s">
        <v>94</v>
      </c>
      <c r="J102" s="53"/>
      <c r="K102" s="53"/>
      <c r="L102" s="234">
        <v>482.2765</v>
      </c>
      <c r="M102" s="205">
        <v>0</v>
      </c>
      <c r="N102" s="205">
        <v>0</v>
      </c>
      <c r="O102" s="205">
        <v>0</v>
      </c>
      <c r="P102" s="187">
        <v>0</v>
      </c>
      <c r="Q102" s="188">
        <v>0</v>
      </c>
    </row>
    <row r="103" spans="1:17" ht="11.25" customHeight="1">
      <c r="A103" s="267">
        <f t="shared" si="1"/>
        <v>22</v>
      </c>
      <c r="B103" s="209" t="s">
        <v>357</v>
      </c>
      <c r="C103" s="248">
        <v>0</v>
      </c>
      <c r="D103" s="210"/>
      <c r="E103" s="271">
        <f>SUM(E104:E106)</f>
        <v>180</v>
      </c>
      <c r="F103" s="209" t="s">
        <v>46</v>
      </c>
      <c r="G103" s="209" t="s">
        <v>569</v>
      </c>
      <c r="H103" s="209" t="s">
        <v>358</v>
      </c>
      <c r="I103" s="209" t="s">
        <v>94</v>
      </c>
      <c r="J103" s="209"/>
      <c r="K103" s="209"/>
      <c r="L103" s="244">
        <v>566.25450000000012</v>
      </c>
      <c r="M103" s="244">
        <v>0</v>
      </c>
      <c r="N103" s="244">
        <v>0</v>
      </c>
      <c r="O103" s="244">
        <v>0</v>
      </c>
      <c r="P103" s="211">
        <v>0</v>
      </c>
      <c r="Q103" s="212">
        <v>0</v>
      </c>
    </row>
    <row r="104" spans="1:17" ht="11.25" customHeight="1">
      <c r="A104" s="124">
        <f t="shared" si="1"/>
        <v>22</v>
      </c>
      <c r="B104" s="53" t="s">
        <v>357</v>
      </c>
      <c r="C104" s="249">
        <v>1</v>
      </c>
      <c r="D104" s="55">
        <v>29359</v>
      </c>
      <c r="E104" s="8">
        <v>60</v>
      </c>
      <c r="F104" s="53" t="s">
        <v>46</v>
      </c>
      <c r="G104" s="53" t="s">
        <v>569</v>
      </c>
      <c r="H104" s="53" t="s">
        <v>358</v>
      </c>
      <c r="I104" s="53" t="s">
        <v>94</v>
      </c>
      <c r="J104" s="53"/>
      <c r="K104" s="53"/>
      <c r="L104" s="234">
        <v>159.08060000000003</v>
      </c>
      <c r="M104" s="205">
        <v>0</v>
      </c>
      <c r="N104" s="205">
        <v>0</v>
      </c>
      <c r="O104" s="205">
        <v>0</v>
      </c>
      <c r="P104" s="187">
        <v>0</v>
      </c>
      <c r="Q104" s="188">
        <v>0</v>
      </c>
    </row>
    <row r="105" spans="1:17" s="4" customFormat="1" ht="11.25" customHeight="1">
      <c r="A105" s="124">
        <f t="shared" si="1"/>
        <v>22</v>
      </c>
      <c r="B105" s="53" t="s">
        <v>357</v>
      </c>
      <c r="C105" s="249">
        <v>2</v>
      </c>
      <c r="D105" s="55">
        <v>29360</v>
      </c>
      <c r="E105" s="8">
        <v>60</v>
      </c>
      <c r="F105" s="53" t="s">
        <v>46</v>
      </c>
      <c r="G105" s="53" t="s">
        <v>569</v>
      </c>
      <c r="H105" s="53" t="s">
        <v>358</v>
      </c>
      <c r="I105" s="53" t="s">
        <v>94</v>
      </c>
      <c r="J105" s="53"/>
      <c r="K105" s="53"/>
      <c r="L105" s="234">
        <v>201.86560000000003</v>
      </c>
      <c r="M105" s="205">
        <v>0</v>
      </c>
      <c r="N105" s="205">
        <v>0</v>
      </c>
      <c r="O105" s="205">
        <v>0</v>
      </c>
      <c r="P105" s="187">
        <v>0</v>
      </c>
      <c r="Q105" s="188">
        <v>0</v>
      </c>
    </row>
    <row r="106" spans="1:17" ht="11.25" customHeight="1">
      <c r="A106" s="124">
        <f t="shared" si="1"/>
        <v>22</v>
      </c>
      <c r="B106" s="136" t="s">
        <v>357</v>
      </c>
      <c r="C106" s="250">
        <v>3</v>
      </c>
      <c r="D106" s="138">
        <v>29842</v>
      </c>
      <c r="E106" s="127">
        <v>60</v>
      </c>
      <c r="F106" s="136" t="s">
        <v>46</v>
      </c>
      <c r="G106" s="136" t="s">
        <v>569</v>
      </c>
      <c r="H106" s="136" t="s">
        <v>358</v>
      </c>
      <c r="I106" s="136" t="s">
        <v>94</v>
      </c>
      <c r="J106" s="136"/>
      <c r="K106" s="136"/>
      <c r="L106" s="234">
        <v>205.3083</v>
      </c>
      <c r="M106" s="205">
        <v>0</v>
      </c>
      <c r="N106" s="205">
        <v>0</v>
      </c>
      <c r="O106" s="205">
        <v>0</v>
      </c>
      <c r="P106" s="187">
        <v>0</v>
      </c>
      <c r="Q106" s="188">
        <v>0</v>
      </c>
    </row>
    <row r="107" spans="1:17" ht="12.75" customHeight="1">
      <c r="A107" s="267">
        <f t="shared" si="1"/>
        <v>23</v>
      </c>
      <c r="B107" s="218" t="s">
        <v>1348</v>
      </c>
      <c r="C107" s="251">
        <v>0</v>
      </c>
      <c r="D107" s="219"/>
      <c r="E107" s="271">
        <f>SUM(E108:E110)</f>
        <v>180</v>
      </c>
      <c r="F107" s="218" t="s">
        <v>46</v>
      </c>
      <c r="G107" s="218" t="s">
        <v>326</v>
      </c>
      <c r="H107" s="209" t="s">
        <v>1349</v>
      </c>
      <c r="I107" s="218" t="s">
        <v>94</v>
      </c>
      <c r="J107" s="218"/>
      <c r="K107" s="218"/>
      <c r="L107" s="244">
        <v>728.12109999999996</v>
      </c>
      <c r="M107" s="244">
        <v>0</v>
      </c>
      <c r="N107" s="244">
        <v>0</v>
      </c>
      <c r="O107" s="244">
        <v>0</v>
      </c>
      <c r="P107" s="211">
        <v>0</v>
      </c>
      <c r="Q107" s="212">
        <v>0</v>
      </c>
    </row>
    <row r="108" spans="1:17" ht="11.25" customHeight="1">
      <c r="A108" s="124">
        <f t="shared" si="1"/>
        <v>23</v>
      </c>
      <c r="B108" s="136" t="s">
        <v>1348</v>
      </c>
      <c r="C108" s="250">
        <v>1</v>
      </c>
      <c r="D108" s="138">
        <v>44645</v>
      </c>
      <c r="E108" s="127">
        <v>60</v>
      </c>
      <c r="F108" s="136" t="s">
        <v>46</v>
      </c>
      <c r="G108" s="136" t="s">
        <v>326</v>
      </c>
      <c r="H108" s="201" t="s">
        <v>1349</v>
      </c>
      <c r="I108" s="136" t="s">
        <v>94</v>
      </c>
      <c r="J108" s="136"/>
      <c r="K108" s="136"/>
      <c r="L108" s="234">
        <v>242.06359999999998</v>
      </c>
      <c r="M108" s="205">
        <v>0</v>
      </c>
      <c r="N108" s="205">
        <v>0</v>
      </c>
      <c r="O108" s="205">
        <v>0</v>
      </c>
      <c r="P108" s="187">
        <v>0</v>
      </c>
      <c r="Q108" s="188">
        <v>0</v>
      </c>
    </row>
    <row r="109" spans="1:17" s="4" customFormat="1" ht="11.25" customHeight="1">
      <c r="A109" s="124">
        <f t="shared" si="1"/>
        <v>23</v>
      </c>
      <c r="B109" s="53" t="s">
        <v>1348</v>
      </c>
      <c r="C109" s="249">
        <v>2</v>
      </c>
      <c r="D109" s="55">
        <v>44647</v>
      </c>
      <c r="E109" s="8">
        <v>60</v>
      </c>
      <c r="F109" s="53" t="s">
        <v>46</v>
      </c>
      <c r="G109" s="53" t="s">
        <v>326</v>
      </c>
      <c r="H109" s="202" t="s">
        <v>1349</v>
      </c>
      <c r="I109" s="53" t="s">
        <v>94</v>
      </c>
      <c r="J109" s="53"/>
      <c r="K109" s="53"/>
      <c r="L109" s="234">
        <v>238.03385</v>
      </c>
      <c r="M109" s="205">
        <v>0</v>
      </c>
      <c r="N109" s="205">
        <v>0</v>
      </c>
      <c r="O109" s="205">
        <v>0</v>
      </c>
      <c r="P109" s="187">
        <v>0</v>
      </c>
      <c r="Q109" s="188">
        <v>0</v>
      </c>
    </row>
    <row r="110" spans="1:17" ht="11.25" customHeight="1">
      <c r="A110" s="124">
        <f t="shared" si="1"/>
        <v>23</v>
      </c>
      <c r="B110" s="53" t="s">
        <v>1348</v>
      </c>
      <c r="C110" s="249">
        <v>3</v>
      </c>
      <c r="D110" s="55">
        <v>44648</v>
      </c>
      <c r="E110" s="8">
        <v>60</v>
      </c>
      <c r="F110" s="53" t="s">
        <v>46</v>
      </c>
      <c r="G110" s="53" t="s">
        <v>326</v>
      </c>
      <c r="H110" s="202" t="s">
        <v>1349</v>
      </c>
      <c r="I110" s="53" t="s">
        <v>94</v>
      </c>
      <c r="J110" s="53"/>
      <c r="K110" s="53"/>
      <c r="L110" s="234">
        <v>248.02364999999998</v>
      </c>
      <c r="M110" s="205">
        <v>0</v>
      </c>
      <c r="N110" s="205">
        <v>0</v>
      </c>
      <c r="O110" s="205">
        <v>0</v>
      </c>
      <c r="P110" s="187">
        <v>0</v>
      </c>
      <c r="Q110" s="188">
        <v>0</v>
      </c>
    </row>
    <row r="111" spans="1:17" s="4" customFormat="1" ht="11.25" customHeight="1">
      <c r="A111" s="267">
        <f t="shared" si="1"/>
        <v>24</v>
      </c>
      <c r="B111" s="209" t="s">
        <v>447</v>
      </c>
      <c r="C111" s="248">
        <v>0</v>
      </c>
      <c r="D111" s="210"/>
      <c r="E111" s="271">
        <f>SUM(E112:E116)</f>
        <v>1050</v>
      </c>
      <c r="F111" s="209" t="s">
        <v>443</v>
      </c>
      <c r="G111" s="209" t="s">
        <v>728</v>
      </c>
      <c r="H111" s="209" t="s">
        <v>444</v>
      </c>
      <c r="I111" s="209" t="s">
        <v>827</v>
      </c>
      <c r="J111" s="209" t="s">
        <v>571</v>
      </c>
      <c r="K111" s="209" t="s">
        <v>826</v>
      </c>
      <c r="L111" s="244">
        <v>7846.8027475425006</v>
      </c>
      <c r="M111" s="244">
        <v>5401.3498129999998</v>
      </c>
      <c r="N111" s="244">
        <v>0</v>
      </c>
      <c r="O111" s="244">
        <v>1280.67</v>
      </c>
      <c r="P111" s="211">
        <v>8154297.2769238325</v>
      </c>
      <c r="Q111" s="212">
        <v>1.0391872383280738</v>
      </c>
    </row>
    <row r="112" spans="1:17" s="4" customFormat="1" ht="11.25" customHeight="1">
      <c r="A112" s="124">
        <f t="shared" si="1"/>
        <v>24</v>
      </c>
      <c r="B112" s="53" t="s">
        <v>447</v>
      </c>
      <c r="C112" s="249">
        <v>1</v>
      </c>
      <c r="D112" s="55">
        <v>36359</v>
      </c>
      <c r="E112" s="92">
        <v>210</v>
      </c>
      <c r="F112" s="53" t="s">
        <v>443</v>
      </c>
      <c r="G112" s="53" t="s">
        <v>728</v>
      </c>
      <c r="H112" s="53" t="s">
        <v>444</v>
      </c>
      <c r="I112" s="53" t="s">
        <v>827</v>
      </c>
      <c r="J112" s="53" t="s">
        <v>571</v>
      </c>
      <c r="K112" s="53" t="s">
        <v>826</v>
      </c>
      <c r="L112" s="234">
        <v>1665.4253810625003</v>
      </c>
      <c r="M112" s="234">
        <v>1153.7005979999999</v>
      </c>
      <c r="N112" s="234">
        <v>0</v>
      </c>
      <c r="O112" s="234">
        <v>52.21</v>
      </c>
      <c r="P112" s="187">
        <v>1741133.4717465686</v>
      </c>
      <c r="Q112" s="188">
        <v>1.0454587107563884</v>
      </c>
    </row>
    <row r="113" spans="1:17" s="4" customFormat="1" ht="11.25" customHeight="1">
      <c r="A113" s="124">
        <f t="shared" si="1"/>
        <v>24</v>
      </c>
      <c r="B113" s="136" t="s">
        <v>447</v>
      </c>
      <c r="C113" s="250">
        <v>2</v>
      </c>
      <c r="D113" s="138">
        <v>36666</v>
      </c>
      <c r="E113" s="128">
        <v>210</v>
      </c>
      <c r="F113" s="136" t="s">
        <v>443</v>
      </c>
      <c r="G113" s="136" t="s">
        <v>728</v>
      </c>
      <c r="H113" s="136" t="s">
        <v>444</v>
      </c>
      <c r="I113" s="136" t="s">
        <v>827</v>
      </c>
      <c r="J113" s="136" t="s">
        <v>571</v>
      </c>
      <c r="K113" s="136" t="s">
        <v>826</v>
      </c>
      <c r="L113" s="234">
        <v>1668.3088545975002</v>
      </c>
      <c r="M113" s="234">
        <v>1134.724027</v>
      </c>
      <c r="N113" s="234">
        <v>0</v>
      </c>
      <c r="O113" s="234">
        <v>90.699999999999989</v>
      </c>
      <c r="P113" s="187">
        <v>1712598.1184486849</v>
      </c>
      <c r="Q113" s="188">
        <v>1.02654740081798</v>
      </c>
    </row>
    <row r="114" spans="1:17" s="4" customFormat="1" ht="11.25" customHeight="1">
      <c r="A114" s="124">
        <f t="shared" si="1"/>
        <v>24</v>
      </c>
      <c r="B114" s="136" t="s">
        <v>447</v>
      </c>
      <c r="C114" s="250">
        <v>3</v>
      </c>
      <c r="D114" s="138">
        <v>36971</v>
      </c>
      <c r="E114" s="128">
        <v>210</v>
      </c>
      <c r="F114" s="136" t="s">
        <v>443</v>
      </c>
      <c r="G114" s="136" t="s">
        <v>728</v>
      </c>
      <c r="H114" s="136" t="s">
        <v>444</v>
      </c>
      <c r="I114" s="136" t="s">
        <v>827</v>
      </c>
      <c r="J114" s="136" t="s">
        <v>571</v>
      </c>
      <c r="K114" s="136" t="s">
        <v>826</v>
      </c>
      <c r="L114" s="234">
        <v>1495.4869449074999</v>
      </c>
      <c r="M114" s="234">
        <v>1093.2650490000001</v>
      </c>
      <c r="N114" s="234">
        <v>0</v>
      </c>
      <c r="O114" s="234">
        <v>280.05</v>
      </c>
      <c r="P114" s="187">
        <v>1650532.6867673434</v>
      </c>
      <c r="Q114" s="188">
        <v>1.1036757575101623</v>
      </c>
    </row>
    <row r="115" spans="1:17" s="4" customFormat="1" ht="11.25" customHeight="1">
      <c r="A115" s="124">
        <f t="shared" si="1"/>
        <v>24</v>
      </c>
      <c r="B115" s="136" t="s">
        <v>447</v>
      </c>
      <c r="C115" s="250">
        <v>4</v>
      </c>
      <c r="D115" s="138">
        <v>39439</v>
      </c>
      <c r="E115" s="128">
        <v>210</v>
      </c>
      <c r="F115" s="136" t="s">
        <v>443</v>
      </c>
      <c r="G115" s="136" t="s">
        <v>728</v>
      </c>
      <c r="H115" s="136" t="s">
        <v>444</v>
      </c>
      <c r="I115" s="136" t="s">
        <v>827</v>
      </c>
      <c r="J115" s="136" t="s">
        <v>571</v>
      </c>
      <c r="K115" s="136" t="s">
        <v>826</v>
      </c>
      <c r="L115" s="234">
        <v>1643.69693607</v>
      </c>
      <c r="M115" s="234">
        <v>1134.993653</v>
      </c>
      <c r="N115" s="234">
        <v>0</v>
      </c>
      <c r="O115" s="234">
        <v>126.97</v>
      </c>
      <c r="P115" s="187">
        <v>1713100.4649010021</v>
      </c>
      <c r="Q115" s="188">
        <v>1.0422240422233449</v>
      </c>
    </row>
    <row r="116" spans="1:17" s="4" customFormat="1" ht="11.25" customHeight="1">
      <c r="A116" s="124">
        <f t="shared" si="1"/>
        <v>24</v>
      </c>
      <c r="B116" s="136" t="s">
        <v>447</v>
      </c>
      <c r="C116" s="250">
        <v>5</v>
      </c>
      <c r="D116" s="138">
        <v>39971</v>
      </c>
      <c r="E116" s="128">
        <v>210</v>
      </c>
      <c r="F116" s="136" t="s">
        <v>443</v>
      </c>
      <c r="G116" s="136" t="s">
        <v>728</v>
      </c>
      <c r="H116" s="136" t="s">
        <v>444</v>
      </c>
      <c r="I116" s="136" t="s">
        <v>827</v>
      </c>
      <c r="J116" s="136" t="s">
        <v>571</v>
      </c>
      <c r="K116" s="136" t="s">
        <v>826</v>
      </c>
      <c r="L116" s="234">
        <v>1373.884630905</v>
      </c>
      <c r="M116" s="234">
        <v>884.66648600000008</v>
      </c>
      <c r="N116" s="234">
        <v>0</v>
      </c>
      <c r="O116" s="234">
        <v>730.74000000000012</v>
      </c>
      <c r="P116" s="187">
        <v>1336932.5350602346</v>
      </c>
      <c r="Q116" s="188">
        <v>0.97310393098987913</v>
      </c>
    </row>
    <row r="117" spans="1:17" s="4" customFormat="1" ht="11.25" customHeight="1">
      <c r="A117" s="267">
        <f t="shared" si="1"/>
        <v>25</v>
      </c>
      <c r="B117" s="209" t="s">
        <v>270</v>
      </c>
      <c r="C117" s="248">
        <v>0</v>
      </c>
      <c r="D117" s="210"/>
      <c r="E117" s="271">
        <f>SUM(E118:E125)</f>
        <v>510</v>
      </c>
      <c r="F117" s="209" t="s">
        <v>438</v>
      </c>
      <c r="G117" s="209" t="s">
        <v>728</v>
      </c>
      <c r="H117" s="209" t="s">
        <v>271</v>
      </c>
      <c r="I117" s="209" t="s">
        <v>94</v>
      </c>
      <c r="J117" s="209"/>
      <c r="K117" s="209"/>
      <c r="L117" s="244">
        <v>1659.65005</v>
      </c>
      <c r="M117" s="244">
        <v>0</v>
      </c>
      <c r="N117" s="244">
        <v>0</v>
      </c>
      <c r="O117" s="244">
        <v>0</v>
      </c>
      <c r="P117" s="211">
        <v>0</v>
      </c>
      <c r="Q117" s="212">
        <v>0</v>
      </c>
    </row>
    <row r="118" spans="1:17" ht="11.25" customHeight="1">
      <c r="A118" s="124">
        <f t="shared" si="1"/>
        <v>25</v>
      </c>
      <c r="B118" s="53" t="s">
        <v>270</v>
      </c>
      <c r="C118" s="249">
        <v>1</v>
      </c>
      <c r="D118" s="55">
        <v>26890</v>
      </c>
      <c r="E118" s="8">
        <v>60</v>
      </c>
      <c r="F118" s="53" t="s">
        <v>438</v>
      </c>
      <c r="G118" s="53" t="s">
        <v>728</v>
      </c>
      <c r="H118" s="53" t="s">
        <v>271</v>
      </c>
      <c r="I118" s="53" t="s">
        <v>94</v>
      </c>
      <c r="J118" s="53"/>
      <c r="K118" s="53"/>
      <c r="L118" s="234">
        <v>121.39995000000002</v>
      </c>
      <c r="M118" s="205">
        <v>0</v>
      </c>
      <c r="N118" s="205">
        <v>0</v>
      </c>
      <c r="O118" s="205">
        <v>0</v>
      </c>
      <c r="P118" s="187">
        <v>0</v>
      </c>
      <c r="Q118" s="188">
        <v>0</v>
      </c>
    </row>
    <row r="119" spans="1:17" ht="11.25" customHeight="1">
      <c r="A119" s="124">
        <f t="shared" si="1"/>
        <v>25</v>
      </c>
      <c r="B119" s="53" t="s">
        <v>270</v>
      </c>
      <c r="C119" s="249">
        <v>2</v>
      </c>
      <c r="D119" s="55">
        <v>27054</v>
      </c>
      <c r="E119" s="8">
        <v>60</v>
      </c>
      <c r="F119" s="53" t="s">
        <v>438</v>
      </c>
      <c r="G119" s="53" t="s">
        <v>728</v>
      </c>
      <c r="H119" s="53" t="s">
        <v>271</v>
      </c>
      <c r="I119" s="53" t="s">
        <v>94</v>
      </c>
      <c r="J119" s="53"/>
      <c r="K119" s="53"/>
      <c r="L119" s="234">
        <v>101.92779999999999</v>
      </c>
      <c r="M119" s="205">
        <v>0</v>
      </c>
      <c r="N119" s="205">
        <v>0</v>
      </c>
      <c r="O119" s="205">
        <v>0</v>
      </c>
      <c r="P119" s="187">
        <v>0</v>
      </c>
      <c r="Q119" s="188">
        <v>0</v>
      </c>
    </row>
    <row r="120" spans="1:17" s="4" customFormat="1" ht="11.25" customHeight="1">
      <c r="A120" s="124">
        <f t="shared" si="1"/>
        <v>25</v>
      </c>
      <c r="B120" s="53" t="s">
        <v>270</v>
      </c>
      <c r="C120" s="249">
        <v>3</v>
      </c>
      <c r="D120" s="55">
        <v>27265</v>
      </c>
      <c r="E120" s="8">
        <v>60</v>
      </c>
      <c r="F120" s="53" t="s">
        <v>438</v>
      </c>
      <c r="G120" s="53" t="s">
        <v>728</v>
      </c>
      <c r="H120" s="53" t="s">
        <v>271</v>
      </c>
      <c r="I120" s="53" t="s">
        <v>94</v>
      </c>
      <c r="J120" s="53"/>
      <c r="K120" s="53"/>
      <c r="L120" s="234">
        <v>222.7407</v>
      </c>
      <c r="M120" s="205">
        <v>0</v>
      </c>
      <c r="N120" s="205">
        <v>0</v>
      </c>
      <c r="O120" s="205">
        <v>0</v>
      </c>
      <c r="P120" s="187">
        <v>0</v>
      </c>
      <c r="Q120" s="188">
        <v>0</v>
      </c>
    </row>
    <row r="121" spans="1:17" s="4" customFormat="1" ht="11.25" customHeight="1">
      <c r="A121" s="124">
        <f t="shared" si="1"/>
        <v>25</v>
      </c>
      <c r="B121" s="53" t="s">
        <v>270</v>
      </c>
      <c r="C121" s="249">
        <v>4</v>
      </c>
      <c r="D121" s="55">
        <v>27479</v>
      </c>
      <c r="E121" s="8">
        <v>60</v>
      </c>
      <c r="F121" s="53" t="s">
        <v>438</v>
      </c>
      <c r="G121" s="53" t="s">
        <v>728</v>
      </c>
      <c r="H121" s="53" t="s">
        <v>271</v>
      </c>
      <c r="I121" s="53" t="s">
        <v>94</v>
      </c>
      <c r="J121" s="53"/>
      <c r="K121" s="53"/>
      <c r="L121" s="234">
        <v>243.49640000000002</v>
      </c>
      <c r="M121" s="205">
        <v>0</v>
      </c>
      <c r="N121" s="205">
        <v>0</v>
      </c>
      <c r="O121" s="205">
        <v>0</v>
      </c>
      <c r="P121" s="187">
        <v>0</v>
      </c>
      <c r="Q121" s="188">
        <v>0</v>
      </c>
    </row>
    <row r="122" spans="1:17" ht="11.25" customHeight="1">
      <c r="A122" s="124">
        <f t="shared" si="1"/>
        <v>25</v>
      </c>
      <c r="B122" s="53" t="s">
        <v>270</v>
      </c>
      <c r="C122" s="249">
        <v>5</v>
      </c>
      <c r="D122" s="55">
        <v>27887</v>
      </c>
      <c r="E122" s="8">
        <v>60</v>
      </c>
      <c r="F122" s="53" t="s">
        <v>438</v>
      </c>
      <c r="G122" s="53" t="s">
        <v>728</v>
      </c>
      <c r="H122" s="53" t="s">
        <v>271</v>
      </c>
      <c r="I122" s="53" t="s">
        <v>94</v>
      </c>
      <c r="J122" s="53"/>
      <c r="K122" s="53"/>
      <c r="L122" s="234">
        <v>277.13734999999997</v>
      </c>
      <c r="M122" s="205">
        <v>0</v>
      </c>
      <c r="N122" s="205">
        <v>0</v>
      </c>
      <c r="O122" s="205">
        <v>0</v>
      </c>
      <c r="P122" s="187">
        <v>0</v>
      </c>
      <c r="Q122" s="188">
        <v>0</v>
      </c>
    </row>
    <row r="123" spans="1:17" ht="11.25" customHeight="1">
      <c r="A123" s="124">
        <f t="shared" si="1"/>
        <v>25</v>
      </c>
      <c r="B123" s="53" t="s">
        <v>270</v>
      </c>
      <c r="C123" s="249">
        <v>6</v>
      </c>
      <c r="D123" s="55">
        <v>27887</v>
      </c>
      <c r="E123" s="8">
        <v>60</v>
      </c>
      <c r="F123" s="53" t="s">
        <v>438</v>
      </c>
      <c r="G123" s="53" t="s">
        <v>728</v>
      </c>
      <c r="H123" s="53" t="s">
        <v>271</v>
      </c>
      <c r="I123" s="53" t="s">
        <v>94</v>
      </c>
      <c r="J123" s="53"/>
      <c r="K123" s="53"/>
      <c r="L123" s="234">
        <v>209.48730000000003</v>
      </c>
      <c r="M123" s="205">
        <v>0</v>
      </c>
      <c r="N123" s="205">
        <v>0</v>
      </c>
      <c r="O123" s="205">
        <v>0</v>
      </c>
      <c r="P123" s="187">
        <v>0</v>
      </c>
      <c r="Q123" s="188">
        <v>0</v>
      </c>
    </row>
    <row r="124" spans="1:17" ht="11.25" customHeight="1">
      <c r="A124" s="124">
        <f t="shared" si="1"/>
        <v>25</v>
      </c>
      <c r="B124" s="53" t="s">
        <v>270</v>
      </c>
      <c r="C124" s="249">
        <v>7</v>
      </c>
      <c r="D124" s="55">
        <v>39452</v>
      </c>
      <c r="E124" s="8">
        <v>75</v>
      </c>
      <c r="F124" s="53" t="s">
        <v>438</v>
      </c>
      <c r="G124" s="53" t="s">
        <v>728</v>
      </c>
      <c r="H124" s="53" t="s">
        <v>271</v>
      </c>
      <c r="I124" s="53" t="s">
        <v>94</v>
      </c>
      <c r="J124" s="53"/>
      <c r="K124" s="53"/>
      <c r="L124" s="234">
        <v>262.60039999999998</v>
      </c>
      <c r="M124" s="205">
        <v>0</v>
      </c>
      <c r="N124" s="205">
        <v>0</v>
      </c>
      <c r="O124" s="205">
        <v>0</v>
      </c>
      <c r="P124" s="187">
        <v>0</v>
      </c>
      <c r="Q124" s="188">
        <v>0</v>
      </c>
    </row>
    <row r="125" spans="1:17" s="4" customFormat="1" ht="11.25" customHeight="1">
      <c r="A125" s="124">
        <f t="shared" si="1"/>
        <v>25</v>
      </c>
      <c r="B125" s="53" t="s">
        <v>270</v>
      </c>
      <c r="C125" s="249">
        <v>8</v>
      </c>
      <c r="D125" s="55">
        <v>39534</v>
      </c>
      <c r="E125" s="8">
        <v>75</v>
      </c>
      <c r="F125" s="53" t="s">
        <v>438</v>
      </c>
      <c r="G125" s="53" t="s">
        <v>728</v>
      </c>
      <c r="H125" s="53" t="s">
        <v>271</v>
      </c>
      <c r="I125" s="53" t="s">
        <v>94</v>
      </c>
      <c r="J125" s="53"/>
      <c r="K125" s="53"/>
      <c r="L125" s="234">
        <v>220.86014999999998</v>
      </c>
      <c r="M125" s="205">
        <v>0</v>
      </c>
      <c r="N125" s="205">
        <v>0</v>
      </c>
      <c r="O125" s="205">
        <v>0</v>
      </c>
      <c r="P125" s="187">
        <v>0</v>
      </c>
      <c r="Q125" s="188">
        <v>0</v>
      </c>
    </row>
    <row r="126" spans="1:17" ht="11.25" customHeight="1">
      <c r="A126" s="267">
        <f t="shared" si="1"/>
        <v>26</v>
      </c>
      <c r="B126" s="209" t="s">
        <v>1142</v>
      </c>
      <c r="C126" s="248">
        <v>0</v>
      </c>
      <c r="D126" s="210"/>
      <c r="E126" s="271">
        <f>SUM(E127:E128)</f>
        <v>600</v>
      </c>
      <c r="F126" s="209" t="s">
        <v>523</v>
      </c>
      <c r="G126" s="209" t="s">
        <v>326</v>
      </c>
      <c r="H126" s="209" t="s">
        <v>1143</v>
      </c>
      <c r="I126" s="209" t="s">
        <v>827</v>
      </c>
      <c r="J126" s="209" t="s">
        <v>571</v>
      </c>
      <c r="K126" s="209" t="s">
        <v>826</v>
      </c>
      <c r="L126" s="244">
        <v>3711.8687421000013</v>
      </c>
      <c r="M126" s="244">
        <v>2901.8160510000002</v>
      </c>
      <c r="N126" s="244">
        <v>0</v>
      </c>
      <c r="O126" s="244">
        <v>486.83199999999999</v>
      </c>
      <c r="P126" s="211">
        <v>3834682.7321846494</v>
      </c>
      <c r="Q126" s="212">
        <v>1.0330868353968696</v>
      </c>
    </row>
    <row r="127" spans="1:17" s="4" customFormat="1" ht="11.25" customHeight="1">
      <c r="A127" s="124">
        <f t="shared" si="1"/>
        <v>26</v>
      </c>
      <c r="B127" s="53" t="s">
        <v>1142</v>
      </c>
      <c r="C127" s="249">
        <v>1</v>
      </c>
      <c r="D127" s="55">
        <v>42160</v>
      </c>
      <c r="E127" s="92">
        <v>300</v>
      </c>
      <c r="F127" s="123" t="s">
        <v>523</v>
      </c>
      <c r="G127" s="123" t="s">
        <v>326</v>
      </c>
      <c r="H127" s="123" t="s">
        <v>1143</v>
      </c>
      <c r="I127" s="53" t="s">
        <v>827</v>
      </c>
      <c r="J127" s="53" t="s">
        <v>571</v>
      </c>
      <c r="K127" s="53" t="s">
        <v>826</v>
      </c>
      <c r="L127" s="234">
        <v>1743.4132125000008</v>
      </c>
      <c r="M127" s="234">
        <v>1360.5373909999998</v>
      </c>
      <c r="N127" s="234">
        <v>0</v>
      </c>
      <c r="O127" s="234">
        <v>360.03300000000002</v>
      </c>
      <c r="P127" s="187">
        <v>1798327.9710587305</v>
      </c>
      <c r="Q127" s="188">
        <v>1.0314984182550639</v>
      </c>
    </row>
    <row r="128" spans="1:17" ht="11.25" customHeight="1">
      <c r="A128" s="124">
        <f t="shared" si="1"/>
        <v>26</v>
      </c>
      <c r="B128" s="53" t="s">
        <v>1142</v>
      </c>
      <c r="C128" s="249">
        <v>2</v>
      </c>
      <c r="D128" s="55">
        <v>42453</v>
      </c>
      <c r="E128" s="92">
        <v>300</v>
      </c>
      <c r="F128" s="123" t="s">
        <v>523</v>
      </c>
      <c r="G128" s="123" t="s">
        <v>326</v>
      </c>
      <c r="H128" s="123" t="s">
        <v>1143</v>
      </c>
      <c r="I128" s="53" t="s">
        <v>827</v>
      </c>
      <c r="J128" s="53" t="s">
        <v>571</v>
      </c>
      <c r="K128" s="53" t="s">
        <v>826</v>
      </c>
      <c r="L128" s="234">
        <v>1968.4555296000003</v>
      </c>
      <c r="M128" s="234">
        <v>1541.2786600000004</v>
      </c>
      <c r="N128" s="234">
        <v>0</v>
      </c>
      <c r="O128" s="234">
        <v>126.79900000000001</v>
      </c>
      <c r="P128" s="187">
        <v>2036354.7611259192</v>
      </c>
      <c r="Q128" s="188">
        <v>1.0344936578474375</v>
      </c>
    </row>
    <row r="129" spans="1:17" ht="11.25" customHeight="1">
      <c r="A129" s="267">
        <f t="shared" si="1"/>
        <v>27</v>
      </c>
      <c r="B129" s="209" t="s">
        <v>1144</v>
      </c>
      <c r="C129" s="248">
        <v>0</v>
      </c>
      <c r="D129" s="210"/>
      <c r="E129" s="271">
        <f>SUM(E130)</f>
        <v>300</v>
      </c>
      <c r="F129" s="209" t="s">
        <v>523</v>
      </c>
      <c r="G129" s="209" t="s">
        <v>326</v>
      </c>
      <c r="H129" s="256" t="s">
        <v>1145</v>
      </c>
      <c r="I129" s="209" t="s">
        <v>827</v>
      </c>
      <c r="J129" s="209" t="s">
        <v>571</v>
      </c>
      <c r="K129" s="209" t="s">
        <v>826</v>
      </c>
      <c r="L129" s="244">
        <v>1781</v>
      </c>
      <c r="M129" s="244">
        <v>1418.1</v>
      </c>
      <c r="N129" s="244">
        <v>0</v>
      </c>
      <c r="O129" s="244">
        <v>1010</v>
      </c>
      <c r="P129" s="211">
        <v>1884675.1447735738</v>
      </c>
      <c r="Q129" s="212">
        <v>1.0582117601199179</v>
      </c>
    </row>
    <row r="130" spans="1:17" s="4" customFormat="1" ht="11.25" customHeight="1">
      <c r="A130" s="124">
        <f t="shared" si="1"/>
        <v>27</v>
      </c>
      <c r="B130" s="136" t="s">
        <v>1144</v>
      </c>
      <c r="C130" s="250">
        <v>1</v>
      </c>
      <c r="D130" s="138">
        <v>42174</v>
      </c>
      <c r="E130" s="128">
        <v>300</v>
      </c>
      <c r="F130" s="137" t="s">
        <v>523</v>
      </c>
      <c r="G130" s="137" t="s">
        <v>326</v>
      </c>
      <c r="H130" s="137" t="s">
        <v>1145</v>
      </c>
      <c r="I130" s="136" t="s">
        <v>827</v>
      </c>
      <c r="J130" s="136" t="s">
        <v>571</v>
      </c>
      <c r="K130" s="136" t="s">
        <v>826</v>
      </c>
      <c r="L130" s="234">
        <v>1781</v>
      </c>
      <c r="M130" s="234">
        <v>1418.1</v>
      </c>
      <c r="N130" s="234">
        <v>0</v>
      </c>
      <c r="O130" s="234">
        <v>1010</v>
      </c>
      <c r="P130" s="187">
        <v>1884675.1447735738</v>
      </c>
      <c r="Q130" s="188">
        <v>1.0582117601199179</v>
      </c>
    </row>
    <row r="131" spans="1:17" s="4" customFormat="1" ht="11.25" customHeight="1">
      <c r="A131" s="267">
        <f t="shared" si="1"/>
        <v>28</v>
      </c>
      <c r="B131" s="218" t="s">
        <v>442</v>
      </c>
      <c r="C131" s="251">
        <v>0</v>
      </c>
      <c r="D131" s="219"/>
      <c r="E131" s="271">
        <f>SUM(E132:E136)</f>
        <v>270</v>
      </c>
      <c r="F131" s="218" t="s">
        <v>443</v>
      </c>
      <c r="G131" s="218" t="s">
        <v>728</v>
      </c>
      <c r="H131" s="218" t="s">
        <v>444</v>
      </c>
      <c r="I131" s="218" t="s">
        <v>827</v>
      </c>
      <c r="J131" s="218" t="s">
        <v>571</v>
      </c>
      <c r="K131" s="218" t="s">
        <v>826</v>
      </c>
      <c r="L131" s="244">
        <v>1975.5480000000002</v>
      </c>
      <c r="M131" s="244">
        <v>1414.7919999999999</v>
      </c>
      <c r="N131" s="244">
        <v>0</v>
      </c>
      <c r="O131" s="244">
        <v>516.96</v>
      </c>
      <c r="P131" s="211">
        <v>2180381.1822939035</v>
      </c>
      <c r="Q131" s="212">
        <v>1.1036842345991611</v>
      </c>
    </row>
    <row r="132" spans="1:17" ht="11.25" customHeight="1">
      <c r="A132" s="124">
        <f t="shared" ref="A132:A195" si="2">IF(C132&gt;0,A131,A131+1)</f>
        <v>28</v>
      </c>
      <c r="B132" s="136" t="s">
        <v>442</v>
      </c>
      <c r="C132" s="250">
        <v>1</v>
      </c>
      <c r="D132" s="138">
        <v>24076</v>
      </c>
      <c r="E132" s="92">
        <v>0</v>
      </c>
      <c r="F132" s="136" t="s">
        <v>443</v>
      </c>
      <c r="G132" s="136" t="s">
        <v>728</v>
      </c>
      <c r="H132" s="136" t="s">
        <v>444</v>
      </c>
      <c r="I132" s="136" t="s">
        <v>827</v>
      </c>
      <c r="J132" s="136" t="s">
        <v>571</v>
      </c>
      <c r="K132" s="136" t="s">
        <v>826</v>
      </c>
      <c r="L132" s="205">
        <v>0</v>
      </c>
      <c r="M132" s="205">
        <v>0</v>
      </c>
      <c r="N132" s="205">
        <v>0</v>
      </c>
      <c r="O132" s="205">
        <v>0</v>
      </c>
      <c r="P132" s="187">
        <v>0</v>
      </c>
      <c r="Q132" s="188">
        <v>0</v>
      </c>
    </row>
    <row r="133" spans="1:17" s="4" customFormat="1" ht="11.25" customHeight="1">
      <c r="A133" s="124">
        <f t="shared" si="2"/>
        <v>28</v>
      </c>
      <c r="B133" s="136" t="s">
        <v>442</v>
      </c>
      <c r="C133" s="250">
        <v>2</v>
      </c>
      <c r="D133" s="138">
        <v>24258</v>
      </c>
      <c r="E133" s="128">
        <v>60</v>
      </c>
      <c r="F133" s="136" t="s">
        <v>443</v>
      </c>
      <c r="G133" s="136" t="s">
        <v>728</v>
      </c>
      <c r="H133" s="136" t="s">
        <v>444</v>
      </c>
      <c r="I133" s="136" t="s">
        <v>827</v>
      </c>
      <c r="J133" s="136" t="s">
        <v>571</v>
      </c>
      <c r="K133" s="136" t="s">
        <v>826</v>
      </c>
      <c r="L133" s="234">
        <v>352.91820363585163</v>
      </c>
      <c r="M133" s="234">
        <v>320.55399999999997</v>
      </c>
      <c r="N133" s="234">
        <v>0</v>
      </c>
      <c r="O133" s="234">
        <v>265.18</v>
      </c>
      <c r="P133" s="187">
        <v>494030.56266036123</v>
      </c>
      <c r="Q133" s="188">
        <v>1.3998443763193136</v>
      </c>
    </row>
    <row r="134" spans="1:17" ht="11.25" customHeight="1">
      <c r="A134" s="124">
        <f t="shared" si="2"/>
        <v>28</v>
      </c>
      <c r="B134" s="136" t="s">
        <v>442</v>
      </c>
      <c r="C134" s="250">
        <v>3</v>
      </c>
      <c r="D134" s="138">
        <v>24076</v>
      </c>
      <c r="E134" s="92">
        <v>0</v>
      </c>
      <c r="F134" s="136" t="s">
        <v>443</v>
      </c>
      <c r="G134" s="136" t="s">
        <v>728</v>
      </c>
      <c r="H134" s="136" t="s">
        <v>444</v>
      </c>
      <c r="I134" s="136" t="s">
        <v>827</v>
      </c>
      <c r="J134" s="136" t="s">
        <v>571</v>
      </c>
      <c r="K134" s="136" t="s">
        <v>826</v>
      </c>
      <c r="L134" s="205">
        <v>0</v>
      </c>
      <c r="M134" s="205">
        <v>0</v>
      </c>
      <c r="N134" s="205">
        <v>0</v>
      </c>
      <c r="O134" s="205">
        <v>0</v>
      </c>
      <c r="P134" s="187">
        <v>0</v>
      </c>
      <c r="Q134" s="188">
        <v>0</v>
      </c>
    </row>
    <row r="135" spans="1:17" s="4" customFormat="1" ht="11.25" customHeight="1">
      <c r="A135" s="124">
        <f t="shared" si="2"/>
        <v>28</v>
      </c>
      <c r="B135" s="53" t="s">
        <v>442</v>
      </c>
      <c r="C135" s="249">
        <v>4</v>
      </c>
      <c r="D135" s="55">
        <v>24623</v>
      </c>
      <c r="E135" s="92">
        <v>0</v>
      </c>
      <c r="F135" s="53" t="s">
        <v>443</v>
      </c>
      <c r="G135" s="53" t="s">
        <v>728</v>
      </c>
      <c r="H135" s="53" t="s">
        <v>444</v>
      </c>
      <c r="I135" s="53" t="s">
        <v>827</v>
      </c>
      <c r="J135" s="53" t="s">
        <v>571</v>
      </c>
      <c r="K135" s="53" t="s">
        <v>826</v>
      </c>
      <c r="L135" s="205">
        <v>0</v>
      </c>
      <c r="M135" s="205">
        <v>0</v>
      </c>
      <c r="N135" s="205">
        <v>0</v>
      </c>
      <c r="O135" s="205">
        <v>0</v>
      </c>
      <c r="P135" s="187">
        <v>0</v>
      </c>
      <c r="Q135" s="188">
        <v>0</v>
      </c>
    </row>
    <row r="136" spans="1:17" ht="11.25" customHeight="1">
      <c r="A136" s="124">
        <f t="shared" si="2"/>
        <v>28</v>
      </c>
      <c r="B136" s="53" t="s">
        <v>442</v>
      </c>
      <c r="C136" s="249">
        <v>5</v>
      </c>
      <c r="D136" s="55">
        <v>30232</v>
      </c>
      <c r="E136" s="92">
        <v>210</v>
      </c>
      <c r="F136" s="53" t="s">
        <v>443</v>
      </c>
      <c r="G136" s="53" t="s">
        <v>728</v>
      </c>
      <c r="H136" s="53" t="s">
        <v>444</v>
      </c>
      <c r="I136" s="53" t="s">
        <v>827</v>
      </c>
      <c r="J136" s="53" t="s">
        <v>571</v>
      </c>
      <c r="K136" s="53" t="s">
        <v>826</v>
      </c>
      <c r="L136" s="234">
        <v>1622.6297963641487</v>
      </c>
      <c r="M136" s="234">
        <v>1094.2380000000001</v>
      </c>
      <c r="N136" s="234">
        <v>0</v>
      </c>
      <c r="O136" s="234">
        <v>251.78</v>
      </c>
      <c r="P136" s="187">
        <v>1686350.6196335421</v>
      </c>
      <c r="Q136" s="188">
        <v>1.0392700931612213</v>
      </c>
    </row>
    <row r="137" spans="1:17" s="4" customFormat="1" ht="11.25" customHeight="1">
      <c r="A137" s="267">
        <f t="shared" si="2"/>
        <v>29</v>
      </c>
      <c r="B137" s="209" t="s">
        <v>351</v>
      </c>
      <c r="C137" s="248">
        <v>0</v>
      </c>
      <c r="D137" s="210"/>
      <c r="E137" s="271">
        <f>SUM(E138:E140)</f>
        <v>0</v>
      </c>
      <c r="F137" s="209" t="s">
        <v>46</v>
      </c>
      <c r="G137" s="209" t="s">
        <v>728</v>
      </c>
      <c r="H137" s="209" t="s">
        <v>346</v>
      </c>
      <c r="I137" s="209" t="s">
        <v>94</v>
      </c>
      <c r="J137" s="209"/>
      <c r="K137" s="209"/>
      <c r="L137" s="244">
        <v>0</v>
      </c>
      <c r="M137" s="244">
        <v>0</v>
      </c>
      <c r="N137" s="244">
        <v>0</v>
      </c>
      <c r="O137" s="244">
        <v>0</v>
      </c>
      <c r="P137" s="211">
        <v>0</v>
      </c>
      <c r="Q137" s="212">
        <v>0</v>
      </c>
    </row>
    <row r="138" spans="1:17" ht="11.25" customHeight="1">
      <c r="A138" s="124">
        <f t="shared" si="2"/>
        <v>29</v>
      </c>
      <c r="B138" s="53" t="s">
        <v>351</v>
      </c>
      <c r="C138" s="249">
        <v>1</v>
      </c>
      <c r="D138" s="55">
        <v>35198</v>
      </c>
      <c r="E138" s="92">
        <v>0</v>
      </c>
      <c r="F138" s="53" t="s">
        <v>46</v>
      </c>
      <c r="G138" s="53" t="s">
        <v>728</v>
      </c>
      <c r="H138" s="53" t="s">
        <v>346</v>
      </c>
      <c r="I138" s="53" t="s">
        <v>94</v>
      </c>
      <c r="J138" s="53"/>
      <c r="K138" s="53"/>
      <c r="L138" s="205">
        <v>0</v>
      </c>
      <c r="M138" s="205">
        <v>0</v>
      </c>
      <c r="N138" s="205">
        <v>0</v>
      </c>
      <c r="O138" s="205">
        <v>0</v>
      </c>
      <c r="P138" s="187">
        <v>0</v>
      </c>
      <c r="Q138" s="188">
        <v>0</v>
      </c>
    </row>
    <row r="139" spans="1:17" ht="11.25" customHeight="1">
      <c r="A139" s="124">
        <f t="shared" si="2"/>
        <v>29</v>
      </c>
      <c r="B139" s="53" t="s">
        <v>351</v>
      </c>
      <c r="C139" s="249">
        <v>2</v>
      </c>
      <c r="D139" s="55">
        <v>35203</v>
      </c>
      <c r="E139" s="92">
        <v>0</v>
      </c>
      <c r="F139" s="53" t="s">
        <v>46</v>
      </c>
      <c r="G139" s="53" t="s">
        <v>728</v>
      </c>
      <c r="H139" s="53" t="s">
        <v>346</v>
      </c>
      <c r="I139" s="53" t="s">
        <v>94</v>
      </c>
      <c r="J139" s="53"/>
      <c r="K139" s="53"/>
      <c r="L139" s="205">
        <v>0</v>
      </c>
      <c r="M139" s="205">
        <v>0</v>
      </c>
      <c r="N139" s="205">
        <v>0</v>
      </c>
      <c r="O139" s="205">
        <v>0</v>
      </c>
      <c r="P139" s="187">
        <v>0</v>
      </c>
      <c r="Q139" s="188">
        <v>0</v>
      </c>
    </row>
    <row r="140" spans="1:17" s="4" customFormat="1" ht="11.25" customHeight="1">
      <c r="A140" s="124">
        <f t="shared" si="2"/>
        <v>29</v>
      </c>
      <c r="B140" s="53" t="s">
        <v>351</v>
      </c>
      <c r="C140" s="249">
        <v>3</v>
      </c>
      <c r="D140" s="55">
        <v>35302</v>
      </c>
      <c r="E140" s="92">
        <v>0</v>
      </c>
      <c r="F140" s="53" t="s">
        <v>46</v>
      </c>
      <c r="G140" s="53" t="s">
        <v>728</v>
      </c>
      <c r="H140" s="53" t="s">
        <v>346</v>
      </c>
      <c r="I140" s="53" t="s">
        <v>94</v>
      </c>
      <c r="J140" s="53"/>
      <c r="K140" s="53"/>
      <c r="L140" s="205">
        <v>0</v>
      </c>
      <c r="M140" s="205">
        <v>0</v>
      </c>
      <c r="N140" s="205">
        <v>0</v>
      </c>
      <c r="O140" s="205">
        <v>0</v>
      </c>
      <c r="P140" s="187">
        <v>0</v>
      </c>
      <c r="Q140" s="188">
        <v>0</v>
      </c>
    </row>
    <row r="141" spans="1:17" s="4" customFormat="1" ht="11.25" customHeight="1">
      <c r="A141" s="267">
        <f t="shared" si="2"/>
        <v>30</v>
      </c>
      <c r="B141" s="209" t="s">
        <v>771</v>
      </c>
      <c r="C141" s="248">
        <v>0</v>
      </c>
      <c r="D141" s="210"/>
      <c r="E141" s="271">
        <f>SUM(E142:E144)</f>
        <v>315</v>
      </c>
      <c r="F141" s="209" t="s">
        <v>520</v>
      </c>
      <c r="G141" s="209" t="s">
        <v>728</v>
      </c>
      <c r="H141" s="209" t="s">
        <v>521</v>
      </c>
      <c r="I141" s="209" t="s">
        <v>94</v>
      </c>
      <c r="J141" s="209"/>
      <c r="K141" s="209"/>
      <c r="L141" s="244">
        <v>920.09640000000013</v>
      </c>
      <c r="M141" s="244">
        <v>0</v>
      </c>
      <c r="N141" s="244">
        <v>0</v>
      </c>
      <c r="O141" s="244">
        <v>0</v>
      </c>
      <c r="P141" s="211">
        <v>0</v>
      </c>
      <c r="Q141" s="212">
        <v>0</v>
      </c>
    </row>
    <row r="142" spans="1:17" ht="11.25" customHeight="1">
      <c r="A142" s="124">
        <f t="shared" si="2"/>
        <v>30</v>
      </c>
      <c r="B142" s="53" t="s">
        <v>771</v>
      </c>
      <c r="C142" s="249">
        <v>1</v>
      </c>
      <c r="D142" s="55">
        <v>33477</v>
      </c>
      <c r="E142" s="8">
        <v>105</v>
      </c>
      <c r="F142" s="53" t="s">
        <v>520</v>
      </c>
      <c r="G142" s="53" t="s">
        <v>728</v>
      </c>
      <c r="H142" s="53" t="s">
        <v>521</v>
      </c>
      <c r="I142" s="53" t="s">
        <v>94</v>
      </c>
      <c r="J142" s="53"/>
      <c r="K142" s="53"/>
      <c r="L142" s="234">
        <v>484.67445000000009</v>
      </c>
      <c r="M142" s="205">
        <v>0</v>
      </c>
      <c r="N142" s="205">
        <v>0</v>
      </c>
      <c r="O142" s="205">
        <v>0</v>
      </c>
      <c r="P142" s="187">
        <v>0</v>
      </c>
      <c r="Q142" s="188">
        <v>0</v>
      </c>
    </row>
    <row r="143" spans="1:17" s="4" customFormat="1" ht="11.25" customHeight="1">
      <c r="A143" s="124">
        <f t="shared" si="2"/>
        <v>30</v>
      </c>
      <c r="B143" s="53" t="s">
        <v>771</v>
      </c>
      <c r="C143" s="249">
        <v>2</v>
      </c>
      <c r="D143" s="55">
        <v>33824</v>
      </c>
      <c r="E143" s="8">
        <v>105</v>
      </c>
      <c r="F143" s="53" t="s">
        <v>520</v>
      </c>
      <c r="G143" s="53" t="s">
        <v>728</v>
      </c>
      <c r="H143" s="53" t="s">
        <v>521</v>
      </c>
      <c r="I143" s="53" t="s">
        <v>94</v>
      </c>
      <c r="J143" s="53"/>
      <c r="K143" s="53"/>
      <c r="L143" s="234">
        <v>384.23914999999994</v>
      </c>
      <c r="M143" s="205">
        <v>0</v>
      </c>
      <c r="N143" s="205">
        <v>0</v>
      </c>
      <c r="O143" s="205">
        <v>0</v>
      </c>
      <c r="P143" s="187">
        <v>0</v>
      </c>
      <c r="Q143" s="188">
        <v>0</v>
      </c>
    </row>
    <row r="144" spans="1:17" ht="11.25" customHeight="1">
      <c r="A144" s="124">
        <f t="shared" si="2"/>
        <v>30</v>
      </c>
      <c r="B144" s="53" t="s">
        <v>771</v>
      </c>
      <c r="C144" s="249">
        <v>3</v>
      </c>
      <c r="D144" s="55">
        <v>33846</v>
      </c>
      <c r="E144" s="8">
        <v>105</v>
      </c>
      <c r="F144" s="53" t="s">
        <v>520</v>
      </c>
      <c r="G144" s="53" t="s">
        <v>728</v>
      </c>
      <c r="H144" s="53" t="s">
        <v>521</v>
      </c>
      <c r="I144" s="53" t="s">
        <v>94</v>
      </c>
      <c r="J144" s="53"/>
      <c r="K144" s="53"/>
      <c r="L144" s="234">
        <v>51.1828</v>
      </c>
      <c r="M144" s="205">
        <v>0</v>
      </c>
      <c r="N144" s="205">
        <v>0</v>
      </c>
      <c r="O144" s="205">
        <v>0</v>
      </c>
      <c r="P144" s="187">
        <v>0</v>
      </c>
      <c r="Q144" s="188">
        <v>0</v>
      </c>
    </row>
    <row r="145" spans="1:17" s="4" customFormat="1" ht="11.25" customHeight="1">
      <c r="A145" s="267">
        <f t="shared" si="2"/>
        <v>31</v>
      </c>
      <c r="B145" s="209" t="s">
        <v>398</v>
      </c>
      <c r="C145" s="248">
        <v>0</v>
      </c>
      <c r="D145" s="210"/>
      <c r="E145" s="271">
        <f>SUM(E146:E147)</f>
        <v>30</v>
      </c>
      <c r="F145" s="209" t="s">
        <v>520</v>
      </c>
      <c r="G145" s="209" t="s">
        <v>728</v>
      </c>
      <c r="H145" s="209" t="s">
        <v>521</v>
      </c>
      <c r="I145" s="209" t="s">
        <v>94</v>
      </c>
      <c r="J145" s="209"/>
      <c r="K145" s="209"/>
      <c r="L145" s="244">
        <v>105.072</v>
      </c>
      <c r="M145" s="244">
        <v>0</v>
      </c>
      <c r="N145" s="244">
        <v>0</v>
      </c>
      <c r="O145" s="244">
        <v>0</v>
      </c>
      <c r="P145" s="211">
        <v>0</v>
      </c>
      <c r="Q145" s="212">
        <v>0</v>
      </c>
    </row>
    <row r="146" spans="1:17" ht="11.25" customHeight="1">
      <c r="A146" s="124">
        <f t="shared" si="2"/>
        <v>31</v>
      </c>
      <c r="B146" s="53" t="s">
        <v>398</v>
      </c>
      <c r="C146" s="249">
        <v>1</v>
      </c>
      <c r="D146" s="55">
        <v>37305</v>
      </c>
      <c r="E146" s="8">
        <v>15</v>
      </c>
      <c r="F146" s="53" t="s">
        <v>520</v>
      </c>
      <c r="G146" s="53" t="s">
        <v>728</v>
      </c>
      <c r="H146" s="53" t="s">
        <v>521</v>
      </c>
      <c r="I146" s="53" t="s">
        <v>94</v>
      </c>
      <c r="J146" s="53"/>
      <c r="K146" s="53"/>
      <c r="L146" s="234">
        <v>57.859250000000003</v>
      </c>
      <c r="M146" s="205">
        <v>0</v>
      </c>
      <c r="N146" s="205">
        <v>0</v>
      </c>
      <c r="O146" s="205">
        <v>0</v>
      </c>
      <c r="P146" s="187">
        <v>0</v>
      </c>
      <c r="Q146" s="188">
        <v>0</v>
      </c>
    </row>
    <row r="147" spans="1:17" ht="11.25" customHeight="1">
      <c r="A147" s="124">
        <f t="shared" si="2"/>
        <v>31</v>
      </c>
      <c r="B147" s="53" t="s">
        <v>398</v>
      </c>
      <c r="C147" s="249">
        <v>2</v>
      </c>
      <c r="D147" s="55">
        <v>37500</v>
      </c>
      <c r="E147" s="8">
        <v>15</v>
      </c>
      <c r="F147" s="53" t="s">
        <v>520</v>
      </c>
      <c r="G147" s="53" t="s">
        <v>728</v>
      </c>
      <c r="H147" s="53" t="s">
        <v>521</v>
      </c>
      <c r="I147" s="53" t="s">
        <v>94</v>
      </c>
      <c r="J147" s="53"/>
      <c r="K147" s="53"/>
      <c r="L147" s="234">
        <v>47.21275</v>
      </c>
      <c r="M147" s="205">
        <v>0</v>
      </c>
      <c r="N147" s="205">
        <v>0</v>
      </c>
      <c r="O147" s="205">
        <v>0</v>
      </c>
      <c r="P147" s="187">
        <v>0</v>
      </c>
      <c r="Q147" s="188">
        <v>0</v>
      </c>
    </row>
    <row r="148" spans="1:17" ht="11.25" customHeight="1">
      <c r="A148" s="267">
        <f t="shared" si="2"/>
        <v>32</v>
      </c>
      <c r="B148" s="209" t="s">
        <v>848</v>
      </c>
      <c r="C148" s="248">
        <v>0</v>
      </c>
      <c r="D148" s="210"/>
      <c r="E148" s="271">
        <f>SUM(E149:E151)</f>
        <v>60</v>
      </c>
      <c r="F148" s="209" t="s">
        <v>520</v>
      </c>
      <c r="G148" s="209" t="s">
        <v>728</v>
      </c>
      <c r="H148" s="209" t="s">
        <v>521</v>
      </c>
      <c r="I148" s="209" t="s">
        <v>94</v>
      </c>
      <c r="J148" s="209"/>
      <c r="K148" s="209"/>
      <c r="L148" s="244">
        <v>111.40020000000001</v>
      </c>
      <c r="M148" s="244">
        <v>0</v>
      </c>
      <c r="N148" s="244">
        <v>0</v>
      </c>
      <c r="O148" s="244">
        <v>0</v>
      </c>
      <c r="P148" s="211">
        <v>0</v>
      </c>
      <c r="Q148" s="212">
        <v>0</v>
      </c>
    </row>
    <row r="149" spans="1:17" s="4" customFormat="1" ht="11.25" customHeight="1">
      <c r="A149" s="124">
        <f t="shared" si="2"/>
        <v>32</v>
      </c>
      <c r="B149" s="53" t="s">
        <v>848</v>
      </c>
      <c r="C149" s="249">
        <v>1</v>
      </c>
      <c r="D149" s="55">
        <v>36856</v>
      </c>
      <c r="E149" s="8">
        <v>20</v>
      </c>
      <c r="F149" s="53" t="s">
        <v>520</v>
      </c>
      <c r="G149" s="53" t="s">
        <v>728</v>
      </c>
      <c r="H149" s="53" t="s">
        <v>521</v>
      </c>
      <c r="I149" s="53" t="s">
        <v>94</v>
      </c>
      <c r="J149" s="53"/>
      <c r="K149" s="53"/>
      <c r="L149" s="234">
        <v>32.068850000000005</v>
      </c>
      <c r="M149" s="205">
        <v>0</v>
      </c>
      <c r="N149" s="205">
        <v>0</v>
      </c>
      <c r="O149" s="205">
        <v>0</v>
      </c>
      <c r="P149" s="187">
        <v>0</v>
      </c>
      <c r="Q149" s="188">
        <v>0</v>
      </c>
    </row>
    <row r="150" spans="1:17" s="4" customFormat="1" ht="11.25" customHeight="1">
      <c r="A150" s="124">
        <f t="shared" si="2"/>
        <v>32</v>
      </c>
      <c r="B150" s="53" t="s">
        <v>848</v>
      </c>
      <c r="C150" s="249">
        <v>2</v>
      </c>
      <c r="D150" s="55">
        <v>37128</v>
      </c>
      <c r="E150" s="8">
        <v>20</v>
      </c>
      <c r="F150" s="53" t="s">
        <v>520</v>
      </c>
      <c r="G150" s="53" t="s">
        <v>728</v>
      </c>
      <c r="H150" s="53" t="s">
        <v>521</v>
      </c>
      <c r="I150" s="53" t="s">
        <v>94</v>
      </c>
      <c r="J150" s="53"/>
      <c r="K150" s="53"/>
      <c r="L150" s="234">
        <v>36.20805</v>
      </c>
      <c r="M150" s="205">
        <v>0</v>
      </c>
      <c r="N150" s="205">
        <v>0</v>
      </c>
      <c r="O150" s="205">
        <v>0</v>
      </c>
      <c r="P150" s="187">
        <v>0</v>
      </c>
      <c r="Q150" s="188">
        <v>0</v>
      </c>
    </row>
    <row r="151" spans="1:17" ht="11.25" customHeight="1">
      <c r="A151" s="124">
        <f t="shared" si="2"/>
        <v>32</v>
      </c>
      <c r="B151" s="53" t="s">
        <v>848</v>
      </c>
      <c r="C151" s="249">
        <v>3</v>
      </c>
      <c r="D151" s="55">
        <v>37501</v>
      </c>
      <c r="E151" s="8">
        <v>20</v>
      </c>
      <c r="F151" s="53" t="s">
        <v>520</v>
      </c>
      <c r="G151" s="53" t="s">
        <v>728</v>
      </c>
      <c r="H151" s="53" t="s">
        <v>521</v>
      </c>
      <c r="I151" s="53" t="s">
        <v>94</v>
      </c>
      <c r="J151" s="53"/>
      <c r="K151" s="53"/>
      <c r="L151" s="234">
        <v>43.1233</v>
      </c>
      <c r="M151" s="205">
        <v>0</v>
      </c>
      <c r="N151" s="205">
        <v>0</v>
      </c>
      <c r="O151" s="205">
        <v>0</v>
      </c>
      <c r="P151" s="187">
        <v>0</v>
      </c>
      <c r="Q151" s="188">
        <v>0</v>
      </c>
    </row>
    <row r="152" spans="1:17" s="4" customFormat="1" ht="11.25" customHeight="1">
      <c r="A152" s="267">
        <f t="shared" si="2"/>
        <v>33</v>
      </c>
      <c r="B152" s="209" t="s">
        <v>842</v>
      </c>
      <c r="C152" s="248">
        <v>0</v>
      </c>
      <c r="D152" s="210"/>
      <c r="E152" s="271">
        <f>SUM(E153:E154)</f>
        <v>0</v>
      </c>
      <c r="F152" s="209" t="s">
        <v>520</v>
      </c>
      <c r="G152" s="209" t="s">
        <v>728</v>
      </c>
      <c r="H152" s="209" t="s">
        <v>521</v>
      </c>
      <c r="I152" s="209" t="s">
        <v>94</v>
      </c>
      <c r="J152" s="209"/>
      <c r="K152" s="209"/>
      <c r="L152" s="244">
        <v>0</v>
      </c>
      <c r="M152" s="244">
        <v>0</v>
      </c>
      <c r="N152" s="244">
        <v>0</v>
      </c>
      <c r="O152" s="244">
        <v>0</v>
      </c>
      <c r="P152" s="211">
        <v>0</v>
      </c>
      <c r="Q152" s="212">
        <v>0</v>
      </c>
    </row>
    <row r="153" spans="1:17" ht="11.25" customHeight="1">
      <c r="A153" s="124">
        <f t="shared" si="2"/>
        <v>33</v>
      </c>
      <c r="B153" s="53" t="s">
        <v>842</v>
      </c>
      <c r="C153" s="249">
        <v>1</v>
      </c>
      <c r="D153" s="55">
        <v>38949</v>
      </c>
      <c r="E153" s="92">
        <v>0</v>
      </c>
      <c r="F153" s="53" t="s">
        <v>520</v>
      </c>
      <c r="G153" s="53" t="s">
        <v>728</v>
      </c>
      <c r="H153" s="53" t="s">
        <v>521</v>
      </c>
      <c r="I153" s="53" t="s">
        <v>94</v>
      </c>
      <c r="J153" s="53"/>
      <c r="K153" s="53"/>
      <c r="L153" s="205">
        <v>0</v>
      </c>
      <c r="M153" s="205">
        <v>0</v>
      </c>
      <c r="N153" s="205">
        <v>0</v>
      </c>
      <c r="O153" s="205">
        <v>0</v>
      </c>
      <c r="P153" s="187">
        <v>0</v>
      </c>
      <c r="Q153" s="188">
        <v>0</v>
      </c>
    </row>
    <row r="154" spans="1:17" ht="11.25" customHeight="1">
      <c r="A154" s="124">
        <f t="shared" si="2"/>
        <v>33</v>
      </c>
      <c r="B154" s="53" t="s">
        <v>842</v>
      </c>
      <c r="C154" s="249">
        <v>2</v>
      </c>
      <c r="D154" s="55">
        <v>38959</v>
      </c>
      <c r="E154" s="92">
        <v>0</v>
      </c>
      <c r="F154" s="53" t="s">
        <v>520</v>
      </c>
      <c r="G154" s="53" t="s">
        <v>728</v>
      </c>
      <c r="H154" s="53" t="s">
        <v>521</v>
      </c>
      <c r="I154" s="53" t="s">
        <v>94</v>
      </c>
      <c r="J154" s="53"/>
      <c r="K154" s="53"/>
      <c r="L154" s="205">
        <v>0</v>
      </c>
      <c r="M154" s="205">
        <v>0</v>
      </c>
      <c r="N154" s="205">
        <v>0</v>
      </c>
      <c r="O154" s="205">
        <v>0</v>
      </c>
      <c r="P154" s="187">
        <v>0</v>
      </c>
      <c r="Q154" s="188">
        <v>0</v>
      </c>
    </row>
    <row r="155" spans="1:17" ht="11.25" customHeight="1">
      <c r="A155" s="267">
        <f t="shared" si="2"/>
        <v>34</v>
      </c>
      <c r="B155" s="209" t="s">
        <v>1002</v>
      </c>
      <c r="C155" s="248">
        <v>0</v>
      </c>
      <c r="D155" s="210"/>
      <c r="E155" s="271">
        <f>SUM(E156:E157)</f>
        <v>1200</v>
      </c>
      <c r="F155" s="209" t="s">
        <v>523</v>
      </c>
      <c r="G155" s="209" t="s">
        <v>326</v>
      </c>
      <c r="H155" s="209" t="s">
        <v>1003</v>
      </c>
      <c r="I155" s="209" t="s">
        <v>827</v>
      </c>
      <c r="J155" s="209" t="s">
        <v>571</v>
      </c>
      <c r="K155" s="209" t="s">
        <v>826</v>
      </c>
      <c r="L155" s="244">
        <v>8442.0439999999999</v>
      </c>
      <c r="M155" s="244">
        <v>6040.34</v>
      </c>
      <c r="N155" s="244">
        <v>0</v>
      </c>
      <c r="O155" s="244">
        <v>1714.13</v>
      </c>
      <c r="P155" s="211">
        <v>7705902.0490893098</v>
      </c>
      <c r="Q155" s="212">
        <v>0.91280050768383936</v>
      </c>
    </row>
    <row r="156" spans="1:17" s="4" customFormat="1" ht="11.25" customHeight="1">
      <c r="A156" s="124">
        <f t="shared" si="2"/>
        <v>34</v>
      </c>
      <c r="B156" s="53" t="s">
        <v>1002</v>
      </c>
      <c r="C156" s="249">
        <v>1</v>
      </c>
      <c r="D156" s="55">
        <v>41693</v>
      </c>
      <c r="E156" s="92">
        <v>600</v>
      </c>
      <c r="F156" s="53" t="s">
        <v>523</v>
      </c>
      <c r="G156" s="53" t="s">
        <v>326</v>
      </c>
      <c r="H156" s="53" t="s">
        <v>1003</v>
      </c>
      <c r="I156" s="53" t="s">
        <v>827</v>
      </c>
      <c r="J156" s="53" t="s">
        <v>571</v>
      </c>
      <c r="K156" s="53" t="s">
        <v>826</v>
      </c>
      <c r="L156" s="234">
        <v>4142.1930000000002</v>
      </c>
      <c r="M156" s="234">
        <v>2931.9009999999998</v>
      </c>
      <c r="N156" s="234">
        <v>0</v>
      </c>
      <c r="O156" s="234">
        <v>736.13</v>
      </c>
      <c r="P156" s="187">
        <v>3760091.5899444753</v>
      </c>
      <c r="Q156" s="188">
        <v>0.90775383714483493</v>
      </c>
    </row>
    <row r="157" spans="1:17" ht="11.25" customHeight="1">
      <c r="A157" s="124">
        <f t="shared" si="2"/>
        <v>34</v>
      </c>
      <c r="B157" s="53" t="s">
        <v>1002</v>
      </c>
      <c r="C157" s="249">
        <v>2</v>
      </c>
      <c r="D157" s="55">
        <v>42087</v>
      </c>
      <c r="E157" s="92">
        <v>600</v>
      </c>
      <c r="F157" s="123" t="s">
        <v>523</v>
      </c>
      <c r="G157" s="123" t="s">
        <v>326</v>
      </c>
      <c r="H157" s="123" t="s">
        <v>1003</v>
      </c>
      <c r="I157" s="53" t="s">
        <v>827</v>
      </c>
      <c r="J157" s="53" t="s">
        <v>571</v>
      </c>
      <c r="K157" s="53" t="s">
        <v>826</v>
      </c>
      <c r="L157" s="234">
        <v>4299.8509999999997</v>
      </c>
      <c r="M157" s="234">
        <v>3108.4389999999999</v>
      </c>
      <c r="N157" s="234">
        <v>0</v>
      </c>
      <c r="O157" s="234">
        <v>978</v>
      </c>
      <c r="P157" s="187">
        <v>3945810.4591448358</v>
      </c>
      <c r="Q157" s="188">
        <v>0.91766213739611813</v>
      </c>
    </row>
    <row r="158" spans="1:17" ht="11.25" customHeight="1">
      <c r="A158" s="267">
        <f t="shared" si="2"/>
        <v>35</v>
      </c>
      <c r="B158" s="209" t="s">
        <v>213</v>
      </c>
      <c r="C158" s="248">
        <v>0</v>
      </c>
      <c r="D158" s="210"/>
      <c r="E158" s="271">
        <f>SUM(E159:E160)</f>
        <v>42</v>
      </c>
      <c r="F158" s="209" t="s">
        <v>36</v>
      </c>
      <c r="G158" s="209" t="s">
        <v>728</v>
      </c>
      <c r="H158" s="209" t="s">
        <v>601</v>
      </c>
      <c r="I158" s="209" t="s">
        <v>827</v>
      </c>
      <c r="J158" s="209" t="s">
        <v>576</v>
      </c>
      <c r="K158" s="209" t="s">
        <v>668</v>
      </c>
      <c r="L158" s="244">
        <v>3.4358</v>
      </c>
      <c r="M158" s="244">
        <v>1.63303</v>
      </c>
      <c r="N158" s="244">
        <v>0</v>
      </c>
      <c r="O158" s="244">
        <v>0</v>
      </c>
      <c r="P158" s="211">
        <v>3096.4795850549663</v>
      </c>
      <c r="Q158" s="212">
        <v>0.90123976513620296</v>
      </c>
    </row>
    <row r="159" spans="1:17" s="4" customFormat="1" ht="11.25" customHeight="1">
      <c r="A159" s="124">
        <f t="shared" si="2"/>
        <v>35</v>
      </c>
      <c r="B159" s="53" t="s">
        <v>213</v>
      </c>
      <c r="C159" s="249">
        <v>1</v>
      </c>
      <c r="D159" s="55">
        <v>37587</v>
      </c>
      <c r="E159" s="92">
        <v>21</v>
      </c>
      <c r="F159" s="53" t="s">
        <v>36</v>
      </c>
      <c r="G159" s="53" t="s">
        <v>728</v>
      </c>
      <c r="H159" s="53" t="s">
        <v>601</v>
      </c>
      <c r="I159" s="53" t="s">
        <v>827</v>
      </c>
      <c r="J159" s="53" t="s">
        <v>576</v>
      </c>
      <c r="K159" s="53" t="s">
        <v>668</v>
      </c>
      <c r="L159" s="234">
        <v>3.4358</v>
      </c>
      <c r="M159" s="234">
        <v>1.63303</v>
      </c>
      <c r="N159" s="234">
        <v>0</v>
      </c>
      <c r="O159" s="234">
        <v>0</v>
      </c>
      <c r="P159" s="187">
        <v>3096.4795850549663</v>
      </c>
      <c r="Q159" s="188">
        <v>0.90123976513620296</v>
      </c>
    </row>
    <row r="160" spans="1:17" ht="11.25" customHeight="1">
      <c r="A160" s="124">
        <f t="shared" si="2"/>
        <v>35</v>
      </c>
      <c r="B160" s="53" t="s">
        <v>213</v>
      </c>
      <c r="C160" s="249">
        <v>2</v>
      </c>
      <c r="D160" s="55">
        <v>40393</v>
      </c>
      <c r="E160" s="92">
        <v>21</v>
      </c>
      <c r="F160" s="53" t="s">
        <v>36</v>
      </c>
      <c r="G160" s="53" t="s">
        <v>728</v>
      </c>
      <c r="H160" s="53" t="s">
        <v>601</v>
      </c>
      <c r="I160" s="53" t="s">
        <v>827</v>
      </c>
      <c r="J160" s="53" t="s">
        <v>576</v>
      </c>
      <c r="K160" s="53" t="s">
        <v>668</v>
      </c>
      <c r="L160" s="234">
        <v>0</v>
      </c>
      <c r="M160" s="234">
        <v>0</v>
      </c>
      <c r="N160" s="234">
        <v>0</v>
      </c>
      <c r="O160" s="234">
        <v>0</v>
      </c>
      <c r="P160" s="187">
        <v>0</v>
      </c>
      <c r="Q160" s="188">
        <v>0</v>
      </c>
    </row>
    <row r="161" spans="1:17" s="4" customFormat="1" ht="11.25" customHeight="1">
      <c r="A161" s="267">
        <f t="shared" si="2"/>
        <v>36</v>
      </c>
      <c r="B161" s="209" t="s">
        <v>812</v>
      </c>
      <c r="C161" s="248">
        <v>0</v>
      </c>
      <c r="D161" s="210"/>
      <c r="E161" s="271">
        <f>SUM(E162:E167)</f>
        <v>710</v>
      </c>
      <c r="F161" s="209" t="s">
        <v>813</v>
      </c>
      <c r="G161" s="209" t="s">
        <v>728</v>
      </c>
      <c r="H161" s="209" t="s">
        <v>814</v>
      </c>
      <c r="I161" s="209" t="s">
        <v>827</v>
      </c>
      <c r="J161" s="209" t="s">
        <v>571</v>
      </c>
      <c r="K161" s="209" t="s">
        <v>826</v>
      </c>
      <c r="L161" s="244">
        <v>3285.9928340000001</v>
      </c>
      <c r="M161" s="244">
        <v>2359.5470999999998</v>
      </c>
      <c r="N161" s="244">
        <v>0</v>
      </c>
      <c r="O161" s="244">
        <v>1914.52</v>
      </c>
      <c r="P161" s="211">
        <v>3576934.0274478849</v>
      </c>
      <c r="Q161" s="212">
        <v>1.0885398137322551</v>
      </c>
    </row>
    <row r="162" spans="1:17" s="4" customFormat="1" ht="11.25" customHeight="1">
      <c r="A162" s="124">
        <f t="shared" si="2"/>
        <v>36</v>
      </c>
      <c r="B162" s="53" t="s">
        <v>812</v>
      </c>
      <c r="C162" s="249">
        <v>1</v>
      </c>
      <c r="D162" s="55">
        <v>25507</v>
      </c>
      <c r="E162" s="92">
        <v>0</v>
      </c>
      <c r="F162" s="53" t="s">
        <v>813</v>
      </c>
      <c r="G162" s="53" t="s">
        <v>728</v>
      </c>
      <c r="H162" s="53" t="s">
        <v>814</v>
      </c>
      <c r="I162" s="53" t="s">
        <v>827</v>
      </c>
      <c r="J162" s="53" t="s">
        <v>571</v>
      </c>
      <c r="K162" s="53" t="s">
        <v>826</v>
      </c>
      <c r="L162" s="205">
        <v>0</v>
      </c>
      <c r="M162" s="205">
        <v>0</v>
      </c>
      <c r="N162" s="205">
        <v>0</v>
      </c>
      <c r="O162" s="205">
        <v>0</v>
      </c>
      <c r="P162" s="187">
        <v>0</v>
      </c>
      <c r="Q162" s="188">
        <v>0</v>
      </c>
    </row>
    <row r="163" spans="1:17" ht="11.25" customHeight="1">
      <c r="A163" s="124">
        <f t="shared" si="2"/>
        <v>36</v>
      </c>
      <c r="B163" s="53" t="s">
        <v>812</v>
      </c>
      <c r="C163" s="249">
        <v>2</v>
      </c>
      <c r="D163" s="55">
        <v>26267</v>
      </c>
      <c r="E163" s="92">
        <v>0</v>
      </c>
      <c r="F163" s="53" t="s">
        <v>813</v>
      </c>
      <c r="G163" s="53" t="s">
        <v>728</v>
      </c>
      <c r="H163" s="53" t="s">
        <v>814</v>
      </c>
      <c r="I163" s="53" t="s">
        <v>827</v>
      </c>
      <c r="J163" s="53" t="s">
        <v>571</v>
      </c>
      <c r="K163" s="53" t="s">
        <v>826</v>
      </c>
      <c r="L163" s="205">
        <v>0</v>
      </c>
      <c r="M163" s="205">
        <v>0</v>
      </c>
      <c r="N163" s="205">
        <v>0</v>
      </c>
      <c r="O163" s="205">
        <v>0</v>
      </c>
      <c r="P163" s="187">
        <v>0</v>
      </c>
      <c r="Q163" s="188">
        <v>0</v>
      </c>
    </row>
    <row r="164" spans="1:17" ht="11.25" customHeight="1">
      <c r="A164" s="124">
        <f t="shared" si="2"/>
        <v>36</v>
      </c>
      <c r="B164" s="53" t="s">
        <v>812</v>
      </c>
      <c r="C164" s="249">
        <v>3</v>
      </c>
      <c r="D164" s="55">
        <v>30437</v>
      </c>
      <c r="E164" s="92">
        <v>105</v>
      </c>
      <c r="F164" s="53" t="s">
        <v>813</v>
      </c>
      <c r="G164" s="53" t="s">
        <v>728</v>
      </c>
      <c r="H164" s="53" t="s">
        <v>814</v>
      </c>
      <c r="I164" s="53" t="s">
        <v>827</v>
      </c>
      <c r="J164" s="53" t="s">
        <v>571</v>
      </c>
      <c r="K164" s="53" t="s">
        <v>826</v>
      </c>
      <c r="L164" s="234">
        <v>0</v>
      </c>
      <c r="M164" s="234">
        <v>0</v>
      </c>
      <c r="N164" s="234">
        <v>0</v>
      </c>
      <c r="O164" s="234">
        <v>0</v>
      </c>
      <c r="P164" s="187">
        <v>0</v>
      </c>
      <c r="Q164" s="188">
        <v>0</v>
      </c>
    </row>
    <row r="165" spans="1:17" ht="11.25" customHeight="1">
      <c r="A165" s="124">
        <f t="shared" si="2"/>
        <v>36</v>
      </c>
      <c r="B165" s="53" t="s">
        <v>812</v>
      </c>
      <c r="C165" s="249">
        <v>4</v>
      </c>
      <c r="D165" s="55">
        <v>31137</v>
      </c>
      <c r="E165" s="92">
        <v>105</v>
      </c>
      <c r="F165" s="53" t="s">
        <v>813</v>
      </c>
      <c r="G165" s="53" t="s">
        <v>728</v>
      </c>
      <c r="H165" s="53" t="s">
        <v>814</v>
      </c>
      <c r="I165" s="53" t="s">
        <v>827</v>
      </c>
      <c r="J165" s="53" t="s">
        <v>571</v>
      </c>
      <c r="K165" s="53" t="s">
        <v>826</v>
      </c>
      <c r="L165" s="234">
        <v>0</v>
      </c>
      <c r="M165" s="234">
        <v>0</v>
      </c>
      <c r="N165" s="234">
        <v>0</v>
      </c>
      <c r="O165" s="234">
        <v>0</v>
      </c>
      <c r="P165" s="187">
        <v>0</v>
      </c>
      <c r="Q165" s="188">
        <v>0</v>
      </c>
    </row>
    <row r="166" spans="1:17" ht="11.25" customHeight="1">
      <c r="A166" s="124">
        <f t="shared" si="2"/>
        <v>36</v>
      </c>
      <c r="B166" s="53" t="s">
        <v>1245</v>
      </c>
      <c r="C166" s="249">
        <v>8</v>
      </c>
      <c r="D166" s="55">
        <v>43111</v>
      </c>
      <c r="E166" s="92">
        <v>250</v>
      </c>
      <c r="F166" s="123" t="s">
        <v>813</v>
      </c>
      <c r="G166" s="123" t="s">
        <v>728</v>
      </c>
      <c r="H166" s="123" t="s">
        <v>814</v>
      </c>
      <c r="I166" s="53" t="s">
        <v>827</v>
      </c>
      <c r="J166" s="53" t="s">
        <v>571</v>
      </c>
      <c r="K166" s="53" t="s">
        <v>826</v>
      </c>
      <c r="L166" s="234">
        <v>1782.463444</v>
      </c>
      <c r="M166" s="234">
        <v>1281.4159999999999</v>
      </c>
      <c r="N166" s="234">
        <v>0</v>
      </c>
      <c r="O166" s="234">
        <v>921.52</v>
      </c>
      <c r="P166" s="187">
        <v>1938571.4533789961</v>
      </c>
      <c r="Q166" s="188">
        <v>1.0875799219919351</v>
      </c>
    </row>
    <row r="167" spans="1:17" ht="11.25" customHeight="1">
      <c r="A167" s="124">
        <f t="shared" si="2"/>
        <v>36</v>
      </c>
      <c r="B167" s="53" t="s">
        <v>1245</v>
      </c>
      <c r="C167" s="249">
        <v>9</v>
      </c>
      <c r="D167" s="55">
        <v>43190</v>
      </c>
      <c r="E167" s="92">
        <v>250</v>
      </c>
      <c r="F167" s="123" t="s">
        <v>813</v>
      </c>
      <c r="G167" s="123" t="s">
        <v>728</v>
      </c>
      <c r="H167" s="123" t="s">
        <v>814</v>
      </c>
      <c r="I167" s="53" t="s">
        <v>827</v>
      </c>
      <c r="J167" s="53" t="s">
        <v>571</v>
      </c>
      <c r="K167" s="53" t="s">
        <v>826</v>
      </c>
      <c r="L167" s="234">
        <v>1503.5293900000001</v>
      </c>
      <c r="M167" s="234">
        <v>1078.1311000000001</v>
      </c>
      <c r="N167" s="234">
        <v>0</v>
      </c>
      <c r="O167" s="234">
        <v>993</v>
      </c>
      <c r="P167" s="187">
        <v>1638362.5740688893</v>
      </c>
      <c r="Q167" s="188">
        <v>1.0896777841295735</v>
      </c>
    </row>
    <row r="168" spans="1:17" s="4" customFormat="1" ht="11.25" customHeight="1">
      <c r="A168" s="267">
        <f t="shared" si="2"/>
        <v>37</v>
      </c>
      <c r="B168" s="209" t="s">
        <v>766</v>
      </c>
      <c r="C168" s="248">
        <v>0</v>
      </c>
      <c r="D168" s="210"/>
      <c r="E168" s="271">
        <f>SUM(E169:E170)</f>
        <v>90</v>
      </c>
      <c r="F168" s="209" t="s">
        <v>520</v>
      </c>
      <c r="G168" s="209" t="s">
        <v>728</v>
      </c>
      <c r="H168" s="209" t="s">
        <v>521</v>
      </c>
      <c r="I168" s="209" t="s">
        <v>94</v>
      </c>
      <c r="J168" s="209"/>
      <c r="K168" s="209"/>
      <c r="L168" s="244">
        <v>506.45499999999993</v>
      </c>
      <c r="M168" s="244">
        <v>0</v>
      </c>
      <c r="N168" s="244">
        <v>0</v>
      </c>
      <c r="O168" s="244">
        <v>0</v>
      </c>
      <c r="P168" s="211">
        <v>0</v>
      </c>
      <c r="Q168" s="212">
        <v>0</v>
      </c>
    </row>
    <row r="169" spans="1:17" ht="11.25" customHeight="1">
      <c r="A169" s="124">
        <f t="shared" si="2"/>
        <v>37</v>
      </c>
      <c r="B169" s="53" t="s">
        <v>766</v>
      </c>
      <c r="C169" s="249">
        <v>1</v>
      </c>
      <c r="D169" s="55">
        <v>32297</v>
      </c>
      <c r="E169" s="8">
        <v>45</v>
      </c>
      <c r="F169" s="53" t="s">
        <v>520</v>
      </c>
      <c r="G169" s="53" t="s">
        <v>728</v>
      </c>
      <c r="H169" s="53" t="s">
        <v>521</v>
      </c>
      <c r="I169" s="53" t="s">
        <v>94</v>
      </c>
      <c r="J169" s="53"/>
      <c r="K169" s="53"/>
      <c r="L169" s="234">
        <v>279.02784999999994</v>
      </c>
      <c r="M169" s="205">
        <v>0</v>
      </c>
      <c r="N169" s="205">
        <v>0</v>
      </c>
      <c r="O169" s="205">
        <v>0</v>
      </c>
      <c r="P169" s="187">
        <v>0</v>
      </c>
      <c r="Q169" s="188">
        <v>0</v>
      </c>
    </row>
    <row r="170" spans="1:17" s="4" customFormat="1" ht="11.25" customHeight="1">
      <c r="A170" s="124">
        <f t="shared" si="2"/>
        <v>37</v>
      </c>
      <c r="B170" s="53" t="s">
        <v>766</v>
      </c>
      <c r="C170" s="249">
        <v>2</v>
      </c>
      <c r="D170" s="55">
        <v>32476</v>
      </c>
      <c r="E170" s="8">
        <v>45</v>
      </c>
      <c r="F170" s="53" t="s">
        <v>520</v>
      </c>
      <c r="G170" s="53" t="s">
        <v>728</v>
      </c>
      <c r="H170" s="53" t="s">
        <v>521</v>
      </c>
      <c r="I170" s="53" t="s">
        <v>94</v>
      </c>
      <c r="J170" s="53"/>
      <c r="K170" s="53"/>
      <c r="L170" s="234">
        <v>227.42714999999998</v>
      </c>
      <c r="M170" s="205">
        <v>0</v>
      </c>
      <c r="N170" s="205">
        <v>0</v>
      </c>
      <c r="O170" s="205">
        <v>0</v>
      </c>
      <c r="P170" s="187">
        <v>0</v>
      </c>
      <c r="Q170" s="188">
        <v>0</v>
      </c>
    </row>
    <row r="171" spans="1:17" ht="11.25" customHeight="1">
      <c r="A171" s="267">
        <f t="shared" si="2"/>
        <v>38</v>
      </c>
      <c r="B171" s="213" t="s">
        <v>1338</v>
      </c>
      <c r="C171" s="245">
        <v>0</v>
      </c>
      <c r="D171" s="210"/>
      <c r="E171" s="271">
        <f>SUM(E172:E173)</f>
        <v>1320</v>
      </c>
      <c r="F171" s="213" t="s">
        <v>813</v>
      </c>
      <c r="G171" s="213" t="s">
        <v>569</v>
      </c>
      <c r="H171" s="209" t="s">
        <v>1339</v>
      </c>
      <c r="I171" s="213" t="s">
        <v>827</v>
      </c>
      <c r="J171" s="213" t="s">
        <v>571</v>
      </c>
      <c r="K171" s="213" t="s">
        <v>826</v>
      </c>
      <c r="L171" s="244">
        <v>6821.195565</v>
      </c>
      <c r="M171" s="244">
        <v>5256.1742949999998</v>
      </c>
      <c r="N171" s="244">
        <v>27.387626999999998</v>
      </c>
      <c r="O171" s="244">
        <v>24539.186999999998</v>
      </c>
      <c r="P171" s="211">
        <v>6932242.3903949531</v>
      </c>
      <c r="Q171" s="212">
        <v>1.0162796718459066</v>
      </c>
    </row>
    <row r="172" spans="1:17" s="4" customFormat="1" ht="11.25" customHeight="1">
      <c r="A172" s="124">
        <f t="shared" si="2"/>
        <v>38</v>
      </c>
      <c r="B172" s="53" t="s">
        <v>1338</v>
      </c>
      <c r="C172" s="249">
        <v>1</v>
      </c>
      <c r="D172" s="55">
        <v>44499</v>
      </c>
      <c r="E172" s="92">
        <v>660</v>
      </c>
      <c r="F172" s="53" t="s">
        <v>813</v>
      </c>
      <c r="G172" s="53" t="s">
        <v>569</v>
      </c>
      <c r="H172" s="53" t="s">
        <v>1339</v>
      </c>
      <c r="I172" s="53" t="s">
        <v>827</v>
      </c>
      <c r="J172" s="53" t="s">
        <v>571</v>
      </c>
      <c r="K172" s="53" t="s">
        <v>826</v>
      </c>
      <c r="L172" s="234">
        <v>3079.684632</v>
      </c>
      <c r="M172" s="234">
        <v>2369.1034169999998</v>
      </c>
      <c r="N172" s="234">
        <v>16.899999999999999</v>
      </c>
      <c r="O172" s="234">
        <v>12669.137999999999</v>
      </c>
      <c r="P172" s="187">
        <v>3151764.554838975</v>
      </c>
      <c r="Q172" s="188">
        <v>1.023404968836749</v>
      </c>
    </row>
    <row r="173" spans="1:17" ht="11.25" customHeight="1">
      <c r="A173" s="124">
        <f t="shared" si="2"/>
        <v>38</v>
      </c>
      <c r="B173" s="53" t="s">
        <v>1338</v>
      </c>
      <c r="C173" s="249">
        <v>2</v>
      </c>
      <c r="D173" s="55">
        <v>45139</v>
      </c>
      <c r="E173" s="92">
        <v>660</v>
      </c>
      <c r="F173" s="53"/>
      <c r="G173" s="53"/>
      <c r="H173" s="53"/>
      <c r="I173" s="53" t="s">
        <v>827</v>
      </c>
      <c r="J173" s="53" t="s">
        <v>571</v>
      </c>
      <c r="K173" s="53" t="s">
        <v>826</v>
      </c>
      <c r="L173" s="234">
        <v>3741.510933</v>
      </c>
      <c r="M173" s="234">
        <v>2887.070878</v>
      </c>
      <c r="N173" s="234">
        <v>10.487627</v>
      </c>
      <c r="O173" s="234">
        <v>11870.048999999999</v>
      </c>
      <c r="P173" s="187">
        <v>3780477.8355559795</v>
      </c>
      <c r="Q173" s="188">
        <v>1.010414750418686</v>
      </c>
    </row>
    <row r="174" spans="1:17" s="278" customFormat="1" ht="11.25" customHeight="1">
      <c r="A174" s="267">
        <f t="shared" si="2"/>
        <v>39</v>
      </c>
      <c r="B174" s="213" t="s">
        <v>996</v>
      </c>
      <c r="C174" s="245">
        <v>0</v>
      </c>
      <c r="D174" s="208"/>
      <c r="E174" s="271">
        <f>SUM(E175:E176)</f>
        <v>1320</v>
      </c>
      <c r="F174" s="257" t="s">
        <v>813</v>
      </c>
      <c r="G174" s="257" t="s">
        <v>569</v>
      </c>
      <c r="H174" s="257" t="s">
        <v>570</v>
      </c>
      <c r="I174" s="213" t="s">
        <v>827</v>
      </c>
      <c r="J174" s="213" t="s">
        <v>571</v>
      </c>
      <c r="K174" s="213" t="s">
        <v>826</v>
      </c>
      <c r="L174" s="244">
        <v>8789.1900480000004</v>
      </c>
      <c r="M174" s="244">
        <v>6401.7763589999995</v>
      </c>
      <c r="N174" s="244">
        <v>71.461436999999989</v>
      </c>
      <c r="O174" s="244">
        <v>5056.49</v>
      </c>
      <c r="P174" s="211">
        <v>8376416.8985957466</v>
      </c>
      <c r="Q174" s="212">
        <v>0.95303626987811219</v>
      </c>
    </row>
    <row r="175" spans="1:17" s="279" customFormat="1" ht="11.25" customHeight="1">
      <c r="A175" s="124">
        <f t="shared" si="2"/>
        <v>39</v>
      </c>
      <c r="B175" s="53" t="s">
        <v>996</v>
      </c>
      <c r="C175" s="249">
        <v>1</v>
      </c>
      <c r="D175" s="55">
        <v>41608</v>
      </c>
      <c r="E175" s="92">
        <v>660</v>
      </c>
      <c r="F175" s="100" t="s">
        <v>813</v>
      </c>
      <c r="G175" s="100" t="s">
        <v>569</v>
      </c>
      <c r="H175" s="100" t="s">
        <v>570</v>
      </c>
      <c r="I175" s="53" t="s">
        <v>827</v>
      </c>
      <c r="J175" s="53" t="s">
        <v>571</v>
      </c>
      <c r="K175" s="53" t="s">
        <v>826</v>
      </c>
      <c r="L175" s="234">
        <v>4439.8433760000007</v>
      </c>
      <c r="M175" s="234">
        <v>3142.6923429999997</v>
      </c>
      <c r="N175" s="234">
        <v>35.231437</v>
      </c>
      <c r="O175" s="234">
        <v>2419.36</v>
      </c>
      <c r="P175" s="187">
        <v>4114340.4236439848</v>
      </c>
      <c r="Q175" s="188">
        <v>0.92668593804106847</v>
      </c>
    </row>
    <row r="176" spans="1:17" s="279" customFormat="1" ht="11.25" customHeight="1">
      <c r="A176" s="124">
        <f t="shared" si="2"/>
        <v>39</v>
      </c>
      <c r="B176" s="53" t="s">
        <v>996</v>
      </c>
      <c r="C176" s="249">
        <v>2</v>
      </c>
      <c r="D176" s="138">
        <v>42067</v>
      </c>
      <c r="E176" s="128">
        <v>660</v>
      </c>
      <c r="F176" s="166" t="s">
        <v>813</v>
      </c>
      <c r="G176" s="166" t="s">
        <v>569</v>
      </c>
      <c r="H176" s="159" t="s">
        <v>570</v>
      </c>
      <c r="I176" s="53" t="s">
        <v>827</v>
      </c>
      <c r="J176" s="53" t="s">
        <v>571</v>
      </c>
      <c r="K176" s="53" t="s">
        <v>826</v>
      </c>
      <c r="L176" s="234">
        <v>4349.3466719999997</v>
      </c>
      <c r="M176" s="234">
        <v>3259.0840159999998</v>
      </c>
      <c r="N176" s="234">
        <v>36.229999999999997</v>
      </c>
      <c r="O176" s="234">
        <v>2637.13</v>
      </c>
      <c r="P176" s="187">
        <v>4262076.4749517636</v>
      </c>
      <c r="Q176" s="188">
        <v>0.97993487214756658</v>
      </c>
    </row>
    <row r="177" spans="1:17" s="4" customFormat="1" ht="11.25" customHeight="1">
      <c r="A177" s="267">
        <f t="shared" si="2"/>
        <v>40</v>
      </c>
      <c r="B177" s="209" t="s">
        <v>686</v>
      </c>
      <c r="C177" s="248">
        <v>0</v>
      </c>
      <c r="D177" s="219"/>
      <c r="E177" s="271">
        <f>SUM(E178:E179)</f>
        <v>90</v>
      </c>
      <c r="F177" s="209" t="s">
        <v>300</v>
      </c>
      <c r="G177" s="209" t="s">
        <v>326</v>
      </c>
      <c r="H177" s="218" t="s">
        <v>684</v>
      </c>
      <c r="I177" s="209" t="s">
        <v>827</v>
      </c>
      <c r="J177" s="209" t="s">
        <v>571</v>
      </c>
      <c r="K177" s="209" t="s">
        <v>826</v>
      </c>
      <c r="L177" s="244">
        <v>352.56644999999992</v>
      </c>
      <c r="M177" s="244">
        <v>311.80039552000005</v>
      </c>
      <c r="N177" s="244">
        <v>0</v>
      </c>
      <c r="O177" s="244">
        <v>22.18</v>
      </c>
      <c r="P177" s="211">
        <v>421216.84155633883</v>
      </c>
      <c r="Q177" s="212">
        <v>1.1947161777768103</v>
      </c>
    </row>
    <row r="178" spans="1:17" ht="11.25" customHeight="1">
      <c r="A178" s="124">
        <f t="shared" si="2"/>
        <v>40</v>
      </c>
      <c r="B178" s="136" t="s">
        <v>686</v>
      </c>
      <c r="C178" s="250">
        <v>1</v>
      </c>
      <c r="D178" s="138">
        <v>40853</v>
      </c>
      <c r="E178" s="128">
        <v>45</v>
      </c>
      <c r="F178" s="136" t="s">
        <v>300</v>
      </c>
      <c r="G178" s="136" t="s">
        <v>326</v>
      </c>
      <c r="H178" s="136" t="s">
        <v>684</v>
      </c>
      <c r="I178" s="53" t="s">
        <v>827</v>
      </c>
      <c r="J178" s="53" t="s">
        <v>571</v>
      </c>
      <c r="K178" s="53" t="s">
        <v>826</v>
      </c>
      <c r="L178" s="234">
        <v>186.08542954808146</v>
      </c>
      <c r="M178" s="234">
        <v>164.61900687402601</v>
      </c>
      <c r="N178" s="234">
        <v>0</v>
      </c>
      <c r="O178" s="234">
        <v>14.18</v>
      </c>
      <c r="P178" s="187">
        <v>222520.31502636126</v>
      </c>
      <c r="Q178" s="188">
        <v>1.1957965519748854</v>
      </c>
    </row>
    <row r="179" spans="1:17" s="4" customFormat="1" ht="11.25" customHeight="1">
      <c r="A179" s="124">
        <f t="shared" si="2"/>
        <v>40</v>
      </c>
      <c r="B179" s="53" t="s">
        <v>686</v>
      </c>
      <c r="C179" s="249">
        <v>2</v>
      </c>
      <c r="D179" s="55">
        <v>40936</v>
      </c>
      <c r="E179" s="92">
        <v>45</v>
      </c>
      <c r="F179" s="53" t="s">
        <v>300</v>
      </c>
      <c r="G179" s="53" t="s">
        <v>326</v>
      </c>
      <c r="H179" s="53" t="s">
        <v>684</v>
      </c>
      <c r="I179" s="53" t="s">
        <v>827</v>
      </c>
      <c r="J179" s="53" t="s">
        <v>571</v>
      </c>
      <c r="K179" s="53" t="s">
        <v>826</v>
      </c>
      <c r="L179" s="234">
        <v>166.48102045191848</v>
      </c>
      <c r="M179" s="234">
        <v>147.18138864597401</v>
      </c>
      <c r="N179" s="234">
        <v>0</v>
      </c>
      <c r="O179" s="234">
        <v>8</v>
      </c>
      <c r="P179" s="187">
        <v>198696.52652997756</v>
      </c>
      <c r="Q179" s="188">
        <v>1.1935085812821724</v>
      </c>
    </row>
    <row r="180" spans="1:17" s="4" customFormat="1" ht="11.25" customHeight="1">
      <c r="A180" s="267">
        <f t="shared" si="2"/>
        <v>41</v>
      </c>
      <c r="B180" s="209" t="s">
        <v>930</v>
      </c>
      <c r="C180" s="248">
        <v>0</v>
      </c>
      <c r="D180" s="210"/>
      <c r="E180" s="271">
        <f>SUM(E181:E182)</f>
        <v>250</v>
      </c>
      <c r="F180" s="209" t="s">
        <v>293</v>
      </c>
      <c r="G180" s="209" t="s">
        <v>569</v>
      </c>
      <c r="H180" s="209" t="s">
        <v>801</v>
      </c>
      <c r="I180" s="209" t="s">
        <v>827</v>
      </c>
      <c r="J180" s="209" t="s">
        <v>324</v>
      </c>
      <c r="K180" s="209" t="s">
        <v>826</v>
      </c>
      <c r="L180" s="244">
        <v>1543.261</v>
      </c>
      <c r="M180" s="244">
        <v>1475.12</v>
      </c>
      <c r="N180" s="244">
        <v>0</v>
      </c>
      <c r="O180" s="244">
        <v>586.52</v>
      </c>
      <c r="P180" s="211">
        <v>1876286.5309558129</v>
      </c>
      <c r="Q180" s="212">
        <v>1.2157933952557687</v>
      </c>
    </row>
    <row r="181" spans="1:17" s="4" customFormat="1" ht="11.25" customHeight="1">
      <c r="A181" s="124">
        <f t="shared" si="2"/>
        <v>41</v>
      </c>
      <c r="B181" s="53" t="s">
        <v>930</v>
      </c>
      <c r="C181" s="249">
        <v>1</v>
      </c>
      <c r="D181" s="55">
        <v>40357</v>
      </c>
      <c r="E181" s="92">
        <v>125</v>
      </c>
      <c r="F181" s="53" t="s">
        <v>293</v>
      </c>
      <c r="G181" s="53" t="s">
        <v>569</v>
      </c>
      <c r="H181" s="53" t="s">
        <v>801</v>
      </c>
      <c r="I181" s="53" t="s">
        <v>827</v>
      </c>
      <c r="J181" s="53" t="s">
        <v>324</v>
      </c>
      <c r="K181" s="53" t="s">
        <v>826</v>
      </c>
      <c r="L181" s="234">
        <v>787.04300000000001</v>
      </c>
      <c r="M181" s="234">
        <v>750.73</v>
      </c>
      <c r="N181" s="234">
        <v>0</v>
      </c>
      <c r="O181" s="234">
        <v>253.9</v>
      </c>
      <c r="P181" s="187">
        <v>954758.13203644357</v>
      </c>
      <c r="Q181" s="188">
        <v>1.2130952591363413</v>
      </c>
    </row>
    <row r="182" spans="1:17" s="4" customFormat="1" ht="11.25" customHeight="1">
      <c r="A182" s="124">
        <f t="shared" si="2"/>
        <v>41</v>
      </c>
      <c r="B182" s="53" t="s">
        <v>930</v>
      </c>
      <c r="C182" s="249">
        <v>2</v>
      </c>
      <c r="D182" s="55">
        <v>40568</v>
      </c>
      <c r="E182" s="92">
        <v>125</v>
      </c>
      <c r="F182" s="53" t="s">
        <v>293</v>
      </c>
      <c r="G182" s="53" t="s">
        <v>569</v>
      </c>
      <c r="H182" s="53" t="s">
        <v>801</v>
      </c>
      <c r="I182" s="53" t="s">
        <v>827</v>
      </c>
      <c r="J182" s="53" t="s">
        <v>324</v>
      </c>
      <c r="K182" s="53" t="s">
        <v>826</v>
      </c>
      <c r="L182" s="234">
        <v>756.21799999999996</v>
      </c>
      <c r="M182" s="234">
        <v>724.39</v>
      </c>
      <c r="N182" s="234">
        <v>0</v>
      </c>
      <c r="O182" s="234">
        <v>332.62</v>
      </c>
      <c r="P182" s="187">
        <v>921528.39891936921</v>
      </c>
      <c r="Q182" s="188">
        <v>1.2186015129491354</v>
      </c>
    </row>
    <row r="183" spans="1:17" s="4" customFormat="1" ht="11.25" customHeight="1">
      <c r="A183" s="267">
        <f t="shared" si="2"/>
        <v>42</v>
      </c>
      <c r="B183" s="209" t="s">
        <v>69</v>
      </c>
      <c r="C183" s="248">
        <v>0</v>
      </c>
      <c r="D183" s="210"/>
      <c r="E183" s="271">
        <f>SUM(E184:E187)</f>
        <v>120</v>
      </c>
      <c r="F183" s="209" t="s">
        <v>142</v>
      </c>
      <c r="G183" s="209" t="s">
        <v>728</v>
      </c>
      <c r="H183" s="209" t="s">
        <v>143</v>
      </c>
      <c r="I183" s="209" t="s">
        <v>827</v>
      </c>
      <c r="J183" s="209" t="s">
        <v>513</v>
      </c>
      <c r="K183" s="209" t="s">
        <v>120</v>
      </c>
      <c r="L183" s="244">
        <v>0</v>
      </c>
      <c r="M183" s="244">
        <v>0</v>
      </c>
      <c r="N183" s="244">
        <v>0</v>
      </c>
      <c r="O183" s="244">
        <v>0</v>
      </c>
      <c r="P183" s="211">
        <v>0</v>
      </c>
      <c r="Q183" s="212">
        <v>0</v>
      </c>
    </row>
    <row r="184" spans="1:17" ht="11.25" customHeight="1">
      <c r="A184" s="124">
        <f t="shared" si="2"/>
        <v>42</v>
      </c>
      <c r="B184" s="53" t="s">
        <v>69</v>
      </c>
      <c r="C184" s="249">
        <v>1</v>
      </c>
      <c r="D184" s="55">
        <v>35107</v>
      </c>
      <c r="E184" s="92">
        <v>30</v>
      </c>
      <c r="F184" s="53" t="s">
        <v>142</v>
      </c>
      <c r="G184" s="53" t="s">
        <v>728</v>
      </c>
      <c r="H184" s="53" t="s">
        <v>143</v>
      </c>
      <c r="I184" s="53" t="s">
        <v>827</v>
      </c>
      <c r="J184" s="53" t="s">
        <v>513</v>
      </c>
      <c r="K184" s="53" t="s">
        <v>120</v>
      </c>
      <c r="L184" s="234">
        <v>0</v>
      </c>
      <c r="M184" s="234">
        <v>0</v>
      </c>
      <c r="N184" s="234">
        <v>0</v>
      </c>
      <c r="O184" s="234">
        <v>0</v>
      </c>
      <c r="P184" s="187">
        <v>0</v>
      </c>
      <c r="Q184" s="188">
        <v>0</v>
      </c>
    </row>
    <row r="185" spans="1:17" s="4" customFormat="1" ht="11.25" customHeight="1">
      <c r="A185" s="124">
        <f t="shared" si="2"/>
        <v>42</v>
      </c>
      <c r="B185" s="53" t="s">
        <v>69</v>
      </c>
      <c r="C185" s="249">
        <v>2</v>
      </c>
      <c r="D185" s="55">
        <v>35120</v>
      </c>
      <c r="E185" s="92">
        <v>30</v>
      </c>
      <c r="F185" s="53" t="s">
        <v>142</v>
      </c>
      <c r="G185" s="53" t="s">
        <v>728</v>
      </c>
      <c r="H185" s="53" t="s">
        <v>143</v>
      </c>
      <c r="I185" s="53" t="s">
        <v>827</v>
      </c>
      <c r="J185" s="53" t="s">
        <v>513</v>
      </c>
      <c r="K185" s="53" t="s">
        <v>120</v>
      </c>
      <c r="L185" s="234">
        <v>0</v>
      </c>
      <c r="M185" s="234">
        <v>0</v>
      </c>
      <c r="N185" s="234">
        <v>0</v>
      </c>
      <c r="O185" s="234">
        <v>0</v>
      </c>
      <c r="P185" s="187">
        <v>0</v>
      </c>
      <c r="Q185" s="188">
        <v>0</v>
      </c>
    </row>
    <row r="186" spans="1:17" ht="11.25" customHeight="1">
      <c r="A186" s="124">
        <f t="shared" si="2"/>
        <v>42</v>
      </c>
      <c r="B186" s="53" t="s">
        <v>69</v>
      </c>
      <c r="C186" s="249">
        <v>3</v>
      </c>
      <c r="D186" s="55">
        <v>35150</v>
      </c>
      <c r="E186" s="92">
        <v>30</v>
      </c>
      <c r="F186" s="53" t="s">
        <v>142</v>
      </c>
      <c r="G186" s="53" t="s">
        <v>728</v>
      </c>
      <c r="H186" s="53" t="s">
        <v>143</v>
      </c>
      <c r="I186" s="53" t="s">
        <v>827</v>
      </c>
      <c r="J186" s="53" t="s">
        <v>513</v>
      </c>
      <c r="K186" s="53" t="s">
        <v>120</v>
      </c>
      <c r="L186" s="234">
        <v>0</v>
      </c>
      <c r="M186" s="234">
        <v>0</v>
      </c>
      <c r="N186" s="234">
        <v>0</v>
      </c>
      <c r="O186" s="234">
        <v>0</v>
      </c>
      <c r="P186" s="187">
        <v>0</v>
      </c>
      <c r="Q186" s="188">
        <v>0</v>
      </c>
    </row>
    <row r="187" spans="1:17" ht="11.25" customHeight="1">
      <c r="A187" s="124">
        <f t="shared" si="2"/>
        <v>42</v>
      </c>
      <c r="B187" s="53" t="s">
        <v>69</v>
      </c>
      <c r="C187" s="249">
        <v>4</v>
      </c>
      <c r="D187" s="55">
        <v>35155</v>
      </c>
      <c r="E187" s="92">
        <v>30</v>
      </c>
      <c r="F187" s="53" t="s">
        <v>142</v>
      </c>
      <c r="G187" s="53" t="s">
        <v>728</v>
      </c>
      <c r="H187" s="53" t="s">
        <v>143</v>
      </c>
      <c r="I187" s="53" t="s">
        <v>827</v>
      </c>
      <c r="J187" s="53" t="s">
        <v>513</v>
      </c>
      <c r="K187" s="53" t="s">
        <v>120</v>
      </c>
      <c r="L187" s="234">
        <v>0</v>
      </c>
      <c r="M187" s="234">
        <v>0</v>
      </c>
      <c r="N187" s="234">
        <v>0</v>
      </c>
      <c r="O187" s="234">
        <v>0</v>
      </c>
      <c r="P187" s="187">
        <v>0</v>
      </c>
      <c r="Q187" s="188">
        <v>0</v>
      </c>
    </row>
    <row r="188" spans="1:17" s="4" customFormat="1" ht="11.25" customHeight="1">
      <c r="A188" s="267">
        <f t="shared" si="2"/>
        <v>43</v>
      </c>
      <c r="B188" s="209" t="s">
        <v>356</v>
      </c>
      <c r="C188" s="248">
        <v>0</v>
      </c>
      <c r="D188" s="210"/>
      <c r="E188" s="271">
        <f>SUM(E189:E191)</f>
        <v>300</v>
      </c>
      <c r="F188" s="209" t="s">
        <v>46</v>
      </c>
      <c r="G188" s="209" t="s">
        <v>326</v>
      </c>
      <c r="H188" s="209" t="s">
        <v>565</v>
      </c>
      <c r="I188" s="209" t="s">
        <v>94</v>
      </c>
      <c r="J188" s="209"/>
      <c r="K188" s="209"/>
      <c r="L188" s="244">
        <v>1358.7819500000001</v>
      </c>
      <c r="M188" s="244">
        <v>0</v>
      </c>
      <c r="N188" s="244">
        <v>0</v>
      </c>
      <c r="O188" s="244">
        <v>0</v>
      </c>
      <c r="P188" s="211">
        <v>0</v>
      </c>
      <c r="Q188" s="212">
        <v>0</v>
      </c>
    </row>
    <row r="189" spans="1:17" ht="11.25" customHeight="1">
      <c r="A189" s="124">
        <f t="shared" si="2"/>
        <v>43</v>
      </c>
      <c r="B189" s="53" t="s">
        <v>356</v>
      </c>
      <c r="C189" s="249">
        <v>1</v>
      </c>
      <c r="D189" s="55">
        <v>37645</v>
      </c>
      <c r="E189" s="8">
        <v>100</v>
      </c>
      <c r="F189" s="53" t="s">
        <v>46</v>
      </c>
      <c r="G189" s="53" t="s">
        <v>326</v>
      </c>
      <c r="H189" s="53" t="s">
        <v>565</v>
      </c>
      <c r="I189" s="53" t="s">
        <v>94</v>
      </c>
      <c r="J189" s="53"/>
      <c r="K189" s="53"/>
      <c r="L189" s="234">
        <v>474.36624999999998</v>
      </c>
      <c r="M189" s="205">
        <v>0</v>
      </c>
      <c r="N189" s="205">
        <v>0</v>
      </c>
      <c r="O189" s="205">
        <v>0</v>
      </c>
      <c r="P189" s="187">
        <v>0</v>
      </c>
      <c r="Q189" s="188">
        <v>0</v>
      </c>
    </row>
    <row r="190" spans="1:17" s="4" customFormat="1" ht="11.25" customHeight="1">
      <c r="A190" s="124">
        <f t="shared" si="2"/>
        <v>43</v>
      </c>
      <c r="B190" s="53" t="s">
        <v>356</v>
      </c>
      <c r="C190" s="249">
        <v>2</v>
      </c>
      <c r="D190" s="55">
        <v>37629</v>
      </c>
      <c r="E190" s="8">
        <v>100</v>
      </c>
      <c r="F190" s="53" t="s">
        <v>46</v>
      </c>
      <c r="G190" s="53" t="s">
        <v>326</v>
      </c>
      <c r="H190" s="53" t="s">
        <v>565</v>
      </c>
      <c r="I190" s="53" t="s">
        <v>94</v>
      </c>
      <c r="J190" s="53"/>
      <c r="K190" s="53"/>
      <c r="L190" s="234">
        <v>436.89454999999998</v>
      </c>
      <c r="M190" s="205">
        <v>0</v>
      </c>
      <c r="N190" s="205">
        <v>0</v>
      </c>
      <c r="O190" s="205">
        <v>0</v>
      </c>
      <c r="P190" s="187">
        <v>0</v>
      </c>
      <c r="Q190" s="188">
        <v>0</v>
      </c>
    </row>
    <row r="191" spans="1:17" ht="11.25" customHeight="1">
      <c r="A191" s="124">
        <f t="shared" si="2"/>
        <v>43</v>
      </c>
      <c r="B191" s="53" t="s">
        <v>356</v>
      </c>
      <c r="C191" s="249">
        <v>3</v>
      </c>
      <c r="D191" s="55">
        <v>37768</v>
      </c>
      <c r="E191" s="8">
        <v>100</v>
      </c>
      <c r="F191" s="53" t="s">
        <v>46</v>
      </c>
      <c r="G191" s="53" t="s">
        <v>326</v>
      </c>
      <c r="H191" s="53" t="s">
        <v>565</v>
      </c>
      <c r="I191" s="53" t="s">
        <v>94</v>
      </c>
      <c r="J191" s="53"/>
      <c r="K191" s="53"/>
      <c r="L191" s="234">
        <v>447.52115000000003</v>
      </c>
      <c r="M191" s="205">
        <v>0</v>
      </c>
      <c r="N191" s="205">
        <v>0</v>
      </c>
      <c r="O191" s="205">
        <v>0</v>
      </c>
      <c r="P191" s="187">
        <v>0</v>
      </c>
      <c r="Q191" s="188">
        <v>0</v>
      </c>
    </row>
    <row r="192" spans="1:17" s="4" customFormat="1" ht="11.25" customHeight="1">
      <c r="A192" s="267">
        <f t="shared" si="2"/>
        <v>44</v>
      </c>
      <c r="B192" s="209" t="s">
        <v>347</v>
      </c>
      <c r="C192" s="248">
        <v>0</v>
      </c>
      <c r="D192" s="210"/>
      <c r="E192" s="271">
        <f>SUM(E193:E196)</f>
        <v>66</v>
      </c>
      <c r="F192" s="209" t="s">
        <v>46</v>
      </c>
      <c r="G192" s="209" t="s">
        <v>728</v>
      </c>
      <c r="H192" s="209" t="s">
        <v>346</v>
      </c>
      <c r="I192" s="209" t="s">
        <v>94</v>
      </c>
      <c r="J192" s="209"/>
      <c r="K192" s="209"/>
      <c r="L192" s="244">
        <v>320.98700000000002</v>
      </c>
      <c r="M192" s="244">
        <v>0</v>
      </c>
      <c r="N192" s="244">
        <v>0</v>
      </c>
      <c r="O192" s="244">
        <v>0</v>
      </c>
      <c r="P192" s="211">
        <v>0</v>
      </c>
      <c r="Q192" s="212">
        <v>0</v>
      </c>
    </row>
    <row r="193" spans="1:17" s="4" customFormat="1" ht="11.25" customHeight="1">
      <c r="A193" s="124">
        <f t="shared" si="2"/>
        <v>44</v>
      </c>
      <c r="B193" s="53" t="s">
        <v>347</v>
      </c>
      <c r="C193" s="249">
        <v>1</v>
      </c>
      <c r="D193" s="55">
        <v>25824</v>
      </c>
      <c r="E193" s="92">
        <v>16.5</v>
      </c>
      <c r="F193" s="53" t="s">
        <v>46</v>
      </c>
      <c r="G193" s="53" t="s">
        <v>728</v>
      </c>
      <c r="H193" s="53" t="s">
        <v>346</v>
      </c>
      <c r="I193" s="53" t="s">
        <v>94</v>
      </c>
      <c r="J193" s="53"/>
      <c r="K193" s="53"/>
      <c r="L193" s="234">
        <v>90.525099999999995</v>
      </c>
      <c r="M193" s="205">
        <v>0</v>
      </c>
      <c r="N193" s="205">
        <v>0</v>
      </c>
      <c r="O193" s="205">
        <v>0</v>
      </c>
      <c r="P193" s="187">
        <v>0</v>
      </c>
      <c r="Q193" s="188">
        <v>0</v>
      </c>
    </row>
    <row r="194" spans="1:17" ht="11.25" customHeight="1">
      <c r="A194" s="124">
        <f t="shared" si="2"/>
        <v>44</v>
      </c>
      <c r="B194" s="53" t="s">
        <v>347</v>
      </c>
      <c r="C194" s="249">
        <v>2</v>
      </c>
      <c r="D194" s="55">
        <v>25926</v>
      </c>
      <c r="E194" s="92">
        <v>16.5</v>
      </c>
      <c r="F194" s="53" t="s">
        <v>46</v>
      </c>
      <c r="G194" s="53" t="s">
        <v>728</v>
      </c>
      <c r="H194" s="53" t="s">
        <v>346</v>
      </c>
      <c r="I194" s="53" t="s">
        <v>94</v>
      </c>
      <c r="J194" s="53"/>
      <c r="K194" s="53"/>
      <c r="L194" s="234">
        <v>75.182200000000023</v>
      </c>
      <c r="M194" s="205">
        <v>0</v>
      </c>
      <c r="N194" s="205">
        <v>0</v>
      </c>
      <c r="O194" s="205">
        <v>0</v>
      </c>
      <c r="P194" s="187">
        <v>0</v>
      </c>
      <c r="Q194" s="188">
        <v>0</v>
      </c>
    </row>
    <row r="195" spans="1:17" ht="11.25" customHeight="1">
      <c r="A195" s="124">
        <f t="shared" si="2"/>
        <v>44</v>
      </c>
      <c r="B195" s="53" t="s">
        <v>347</v>
      </c>
      <c r="C195" s="249">
        <v>3</v>
      </c>
      <c r="D195" s="55">
        <v>26129</v>
      </c>
      <c r="E195" s="92">
        <v>16.5</v>
      </c>
      <c r="F195" s="53" t="s">
        <v>46</v>
      </c>
      <c r="G195" s="53" t="s">
        <v>728</v>
      </c>
      <c r="H195" s="53" t="s">
        <v>346</v>
      </c>
      <c r="I195" s="53" t="s">
        <v>94</v>
      </c>
      <c r="J195" s="53"/>
      <c r="K195" s="53"/>
      <c r="L195" s="234">
        <v>89.112200000000001</v>
      </c>
      <c r="M195" s="205">
        <v>0</v>
      </c>
      <c r="N195" s="205">
        <v>0</v>
      </c>
      <c r="O195" s="205">
        <v>0</v>
      </c>
      <c r="P195" s="187">
        <v>0</v>
      </c>
      <c r="Q195" s="188">
        <v>0</v>
      </c>
    </row>
    <row r="196" spans="1:17" ht="11.25" customHeight="1">
      <c r="A196" s="124">
        <f t="shared" ref="A196:A259" si="3">IF(C196&gt;0,A195,A195+1)</f>
        <v>44</v>
      </c>
      <c r="B196" s="53" t="s">
        <v>347</v>
      </c>
      <c r="C196" s="249">
        <v>4</v>
      </c>
      <c r="D196" s="55">
        <v>29620</v>
      </c>
      <c r="E196" s="92">
        <v>16.5</v>
      </c>
      <c r="F196" s="53" t="s">
        <v>46</v>
      </c>
      <c r="G196" s="53" t="s">
        <v>728</v>
      </c>
      <c r="H196" s="53" t="s">
        <v>346</v>
      </c>
      <c r="I196" s="53" t="s">
        <v>94</v>
      </c>
      <c r="J196" s="53"/>
      <c r="K196" s="53"/>
      <c r="L196" s="234">
        <v>66.167500000000004</v>
      </c>
      <c r="M196" s="205">
        <v>0</v>
      </c>
      <c r="N196" s="205">
        <v>0</v>
      </c>
      <c r="O196" s="205">
        <v>0</v>
      </c>
      <c r="P196" s="187">
        <v>0</v>
      </c>
      <c r="Q196" s="188">
        <v>0</v>
      </c>
    </row>
    <row r="197" spans="1:17" s="4" customFormat="1" ht="11.25" customHeight="1">
      <c r="A197" s="267">
        <f t="shared" si="3"/>
        <v>45</v>
      </c>
      <c r="B197" s="209" t="s">
        <v>133</v>
      </c>
      <c r="C197" s="248">
        <v>0</v>
      </c>
      <c r="D197" s="210"/>
      <c r="E197" s="271">
        <f>SUM(E198:E200)</f>
        <v>0</v>
      </c>
      <c r="F197" s="209" t="s">
        <v>123</v>
      </c>
      <c r="G197" s="209" t="s">
        <v>326</v>
      </c>
      <c r="H197" s="209" t="s">
        <v>820</v>
      </c>
      <c r="I197" s="209" t="s">
        <v>827</v>
      </c>
      <c r="J197" s="209" t="s">
        <v>826</v>
      </c>
      <c r="K197" s="209" t="s">
        <v>120</v>
      </c>
      <c r="L197" s="244">
        <v>0</v>
      </c>
      <c r="M197" s="244">
        <v>0</v>
      </c>
      <c r="N197" s="244">
        <v>0</v>
      </c>
      <c r="O197" s="244">
        <v>0</v>
      </c>
      <c r="P197" s="211">
        <v>0</v>
      </c>
      <c r="Q197" s="212">
        <v>0</v>
      </c>
    </row>
    <row r="198" spans="1:17" ht="11.25" customHeight="1">
      <c r="A198" s="124">
        <f t="shared" si="3"/>
        <v>45</v>
      </c>
      <c r="B198" s="53" t="s">
        <v>133</v>
      </c>
      <c r="C198" s="249">
        <v>1</v>
      </c>
      <c r="D198" s="55">
        <v>36981</v>
      </c>
      <c r="E198" s="92">
        <v>0</v>
      </c>
      <c r="F198" s="53" t="s">
        <v>123</v>
      </c>
      <c r="G198" s="53" t="s">
        <v>326</v>
      </c>
      <c r="H198" s="53" t="s">
        <v>820</v>
      </c>
      <c r="I198" s="53" t="s">
        <v>827</v>
      </c>
      <c r="J198" s="53" t="s">
        <v>826</v>
      </c>
      <c r="K198" s="53" t="s">
        <v>120</v>
      </c>
      <c r="L198" s="205">
        <v>0</v>
      </c>
      <c r="M198" s="205">
        <v>0</v>
      </c>
      <c r="N198" s="205">
        <v>0</v>
      </c>
      <c r="O198" s="205">
        <v>0</v>
      </c>
      <c r="P198" s="187">
        <v>0</v>
      </c>
      <c r="Q198" s="188">
        <v>0</v>
      </c>
    </row>
    <row r="199" spans="1:17" s="4" customFormat="1" ht="11.25" customHeight="1">
      <c r="A199" s="124">
        <f t="shared" si="3"/>
        <v>45</v>
      </c>
      <c r="B199" s="53" t="s">
        <v>133</v>
      </c>
      <c r="C199" s="249">
        <v>2</v>
      </c>
      <c r="D199" s="55">
        <v>36981</v>
      </c>
      <c r="E199" s="92">
        <v>0</v>
      </c>
      <c r="F199" s="53" t="s">
        <v>123</v>
      </c>
      <c r="G199" s="53" t="s">
        <v>326</v>
      </c>
      <c r="H199" s="53" t="s">
        <v>820</v>
      </c>
      <c r="I199" s="53" t="s">
        <v>827</v>
      </c>
      <c r="J199" s="53" t="s">
        <v>826</v>
      </c>
      <c r="K199" s="53" t="s">
        <v>120</v>
      </c>
      <c r="L199" s="205">
        <v>0</v>
      </c>
      <c r="M199" s="205">
        <v>0</v>
      </c>
      <c r="N199" s="205">
        <v>0</v>
      </c>
      <c r="O199" s="205">
        <v>0</v>
      </c>
      <c r="P199" s="187">
        <v>0</v>
      </c>
      <c r="Q199" s="188">
        <v>0</v>
      </c>
    </row>
    <row r="200" spans="1:17" ht="11.25" customHeight="1">
      <c r="A200" s="124">
        <f t="shared" si="3"/>
        <v>45</v>
      </c>
      <c r="B200" s="53" t="s">
        <v>133</v>
      </c>
      <c r="C200" s="249">
        <v>3</v>
      </c>
      <c r="D200" s="55">
        <v>36981</v>
      </c>
      <c r="E200" s="92">
        <v>0</v>
      </c>
      <c r="F200" s="53" t="s">
        <v>123</v>
      </c>
      <c r="G200" s="53" t="s">
        <v>326</v>
      </c>
      <c r="H200" s="53" t="s">
        <v>820</v>
      </c>
      <c r="I200" s="53" t="s">
        <v>827</v>
      </c>
      <c r="J200" s="53" t="s">
        <v>826</v>
      </c>
      <c r="K200" s="53" t="s">
        <v>120</v>
      </c>
      <c r="L200" s="205">
        <v>0</v>
      </c>
      <c r="M200" s="205">
        <v>0</v>
      </c>
      <c r="N200" s="205">
        <v>0</v>
      </c>
      <c r="O200" s="205">
        <v>0</v>
      </c>
      <c r="P200" s="187">
        <v>0</v>
      </c>
      <c r="Q200" s="188">
        <v>0</v>
      </c>
    </row>
    <row r="201" spans="1:17" s="4" customFormat="1" ht="11.25" customHeight="1">
      <c r="A201" s="267">
        <f t="shared" si="3"/>
        <v>46</v>
      </c>
      <c r="B201" s="209" t="s">
        <v>129</v>
      </c>
      <c r="C201" s="248">
        <v>0</v>
      </c>
      <c r="D201" s="210"/>
      <c r="E201" s="271">
        <f>SUM(E202)</f>
        <v>25.2</v>
      </c>
      <c r="F201" s="209" t="s">
        <v>123</v>
      </c>
      <c r="G201" s="209" t="s">
        <v>326</v>
      </c>
      <c r="H201" s="209" t="s">
        <v>130</v>
      </c>
      <c r="I201" s="209" t="s">
        <v>827</v>
      </c>
      <c r="J201" s="209" t="s">
        <v>120</v>
      </c>
      <c r="K201" s="209" t="s">
        <v>826</v>
      </c>
      <c r="L201" s="244">
        <v>0</v>
      </c>
      <c r="M201" s="244">
        <v>0</v>
      </c>
      <c r="N201" s="244">
        <v>0</v>
      </c>
      <c r="O201" s="244">
        <v>0</v>
      </c>
      <c r="P201" s="211">
        <v>0</v>
      </c>
      <c r="Q201" s="212">
        <v>0</v>
      </c>
    </row>
    <row r="202" spans="1:17" s="4" customFormat="1" ht="11.25" customHeight="1">
      <c r="A202" s="124">
        <f t="shared" si="3"/>
        <v>46</v>
      </c>
      <c r="B202" s="53" t="s">
        <v>129</v>
      </c>
      <c r="C202" s="249">
        <v>1</v>
      </c>
      <c r="D202" s="55">
        <v>36789</v>
      </c>
      <c r="E202" s="92">
        <v>25.2</v>
      </c>
      <c r="F202" s="53" t="s">
        <v>123</v>
      </c>
      <c r="G202" s="53" t="s">
        <v>326</v>
      </c>
      <c r="H202" s="53" t="s">
        <v>130</v>
      </c>
      <c r="I202" s="53" t="s">
        <v>827</v>
      </c>
      <c r="J202" s="53" t="s">
        <v>120</v>
      </c>
      <c r="K202" s="53" t="s">
        <v>826</v>
      </c>
      <c r="L202" s="234">
        <v>0</v>
      </c>
      <c r="M202" s="234">
        <v>0</v>
      </c>
      <c r="N202" s="234">
        <v>0</v>
      </c>
      <c r="O202" s="234">
        <v>0</v>
      </c>
      <c r="P202" s="187">
        <v>0</v>
      </c>
      <c r="Q202" s="188">
        <v>0</v>
      </c>
    </row>
    <row r="203" spans="1:17" s="4" customFormat="1" ht="11.25" customHeight="1">
      <c r="A203" s="267">
        <f t="shared" si="3"/>
        <v>47</v>
      </c>
      <c r="B203" s="209" t="s">
        <v>626</v>
      </c>
      <c r="C203" s="248">
        <v>0</v>
      </c>
      <c r="D203" s="210"/>
      <c r="E203" s="271">
        <f>SUM(E204:E206)</f>
        <v>1700</v>
      </c>
      <c r="F203" s="209" t="s">
        <v>123</v>
      </c>
      <c r="G203" s="209" t="s">
        <v>728</v>
      </c>
      <c r="H203" s="209" t="s">
        <v>124</v>
      </c>
      <c r="I203" s="209" t="s">
        <v>827</v>
      </c>
      <c r="J203" s="209" t="s">
        <v>571</v>
      </c>
      <c r="K203" s="209" t="s">
        <v>826</v>
      </c>
      <c r="L203" s="244">
        <v>7608.1079999999993</v>
      </c>
      <c r="M203" s="244">
        <v>6470.3829999999998</v>
      </c>
      <c r="N203" s="244">
        <v>129.12199999999999</v>
      </c>
      <c r="O203" s="244">
        <v>8071.34</v>
      </c>
      <c r="P203" s="211">
        <v>8360412.1172970561</v>
      </c>
      <c r="Q203" s="212">
        <v>1.0988818924885211</v>
      </c>
    </row>
    <row r="204" spans="1:17" ht="11.25" customHeight="1">
      <c r="A204" s="124">
        <f t="shared" si="3"/>
        <v>47</v>
      </c>
      <c r="B204" s="53" t="s">
        <v>626</v>
      </c>
      <c r="C204" s="249">
        <v>1</v>
      </c>
      <c r="D204" s="55">
        <v>39419</v>
      </c>
      <c r="E204" s="92">
        <v>500</v>
      </c>
      <c r="F204" s="53" t="s">
        <v>123</v>
      </c>
      <c r="G204" s="53" t="s">
        <v>728</v>
      </c>
      <c r="H204" s="53" t="s">
        <v>124</v>
      </c>
      <c r="I204" s="53" t="s">
        <v>827</v>
      </c>
      <c r="J204" s="53" t="s">
        <v>571</v>
      </c>
      <c r="K204" s="53" t="s">
        <v>826</v>
      </c>
      <c r="L204" s="234">
        <v>2201.0189999999998</v>
      </c>
      <c r="M204" s="234">
        <v>1904.77</v>
      </c>
      <c r="N204" s="234">
        <v>40.045000000000002</v>
      </c>
      <c r="O204" s="234">
        <v>1343.5</v>
      </c>
      <c r="P204" s="187">
        <v>2487548.5440369402</v>
      </c>
      <c r="Q204" s="188">
        <v>1.1301804046384609</v>
      </c>
    </row>
    <row r="205" spans="1:17" ht="11.25" customHeight="1">
      <c r="A205" s="124">
        <f t="shared" si="3"/>
        <v>47</v>
      </c>
      <c r="B205" s="53" t="s">
        <v>626</v>
      </c>
      <c r="C205" s="249">
        <v>2</v>
      </c>
      <c r="D205" s="55">
        <v>40991</v>
      </c>
      <c r="E205" s="92">
        <v>500</v>
      </c>
      <c r="F205" s="53" t="s">
        <v>123</v>
      </c>
      <c r="G205" s="53" t="s">
        <v>728</v>
      </c>
      <c r="H205" s="53" t="s">
        <v>124</v>
      </c>
      <c r="I205" s="53" t="s">
        <v>827</v>
      </c>
      <c r="J205" s="53" t="s">
        <v>571</v>
      </c>
      <c r="K205" s="53" t="s">
        <v>826</v>
      </c>
      <c r="L205" s="234">
        <v>2380.3249999999998</v>
      </c>
      <c r="M205" s="234">
        <v>2077.8409999999999</v>
      </c>
      <c r="N205" s="234">
        <v>74.403999999999996</v>
      </c>
      <c r="O205" s="234">
        <v>1346.08</v>
      </c>
      <c r="P205" s="187">
        <v>2733706.3895319109</v>
      </c>
      <c r="Q205" s="188">
        <v>1.1484593026296457</v>
      </c>
    </row>
    <row r="206" spans="1:17" s="4" customFormat="1" ht="11.25" customHeight="1">
      <c r="A206" s="124">
        <f t="shared" si="3"/>
        <v>47</v>
      </c>
      <c r="B206" s="53" t="s">
        <v>626</v>
      </c>
      <c r="C206" s="249">
        <v>3</v>
      </c>
      <c r="D206" s="55">
        <v>42430</v>
      </c>
      <c r="E206" s="92">
        <v>700</v>
      </c>
      <c r="F206" s="123" t="s">
        <v>123</v>
      </c>
      <c r="G206" s="123" t="s">
        <v>728</v>
      </c>
      <c r="H206" s="123" t="s">
        <v>124</v>
      </c>
      <c r="I206" s="53" t="s">
        <v>827</v>
      </c>
      <c r="J206" s="53" t="s">
        <v>571</v>
      </c>
      <c r="K206" s="53" t="s">
        <v>826</v>
      </c>
      <c r="L206" s="234">
        <v>3026.7640000000001</v>
      </c>
      <c r="M206" s="234">
        <v>2487.7719999999999</v>
      </c>
      <c r="N206" s="234">
        <v>14.673</v>
      </c>
      <c r="O206" s="234">
        <v>5381.76</v>
      </c>
      <c r="P206" s="187">
        <v>3139157.1837282041</v>
      </c>
      <c r="Q206" s="188">
        <v>1.037133117655755</v>
      </c>
    </row>
    <row r="207" spans="1:17" s="4" customFormat="1" ht="11.25" customHeight="1">
      <c r="A207" s="267">
        <f t="shared" si="3"/>
        <v>48</v>
      </c>
      <c r="B207" s="209" t="s">
        <v>248</v>
      </c>
      <c r="C207" s="248">
        <v>0</v>
      </c>
      <c r="D207" s="210"/>
      <c r="E207" s="271">
        <f>SUM(E208:E212)</f>
        <v>26</v>
      </c>
      <c r="F207" s="209" t="s">
        <v>123</v>
      </c>
      <c r="G207" s="209" t="s">
        <v>728</v>
      </c>
      <c r="H207" s="209" t="s">
        <v>124</v>
      </c>
      <c r="I207" s="209" t="s">
        <v>94</v>
      </c>
      <c r="J207" s="209"/>
      <c r="K207" s="209"/>
      <c r="L207" s="244">
        <v>58.018450000000001</v>
      </c>
      <c r="M207" s="244">
        <v>0</v>
      </c>
      <c r="N207" s="244">
        <v>0</v>
      </c>
      <c r="O207" s="244">
        <v>0</v>
      </c>
      <c r="P207" s="211">
        <v>0</v>
      </c>
      <c r="Q207" s="212">
        <v>0</v>
      </c>
    </row>
    <row r="208" spans="1:17" s="4" customFormat="1" ht="11.25" customHeight="1">
      <c r="A208" s="124">
        <f t="shared" si="3"/>
        <v>48</v>
      </c>
      <c r="B208" s="53" t="s">
        <v>413</v>
      </c>
      <c r="C208" s="249">
        <v>1</v>
      </c>
      <c r="D208" s="55">
        <v>22978</v>
      </c>
      <c r="E208" s="8">
        <v>2</v>
      </c>
      <c r="F208" s="53" t="s">
        <v>123</v>
      </c>
      <c r="G208" s="53" t="s">
        <v>728</v>
      </c>
      <c r="H208" s="53" t="s">
        <v>124</v>
      </c>
      <c r="I208" s="53" t="s">
        <v>94</v>
      </c>
      <c r="J208" s="53"/>
      <c r="K208" s="53"/>
      <c r="L208" s="234">
        <v>58.018450000000001</v>
      </c>
      <c r="M208" s="205">
        <v>0</v>
      </c>
      <c r="N208" s="205">
        <v>0</v>
      </c>
      <c r="O208" s="205">
        <v>0</v>
      </c>
      <c r="P208" s="187">
        <v>0</v>
      </c>
      <c r="Q208" s="188">
        <v>0</v>
      </c>
    </row>
    <row r="209" spans="1:17" ht="11.25" customHeight="1">
      <c r="A209" s="124">
        <f t="shared" si="3"/>
        <v>48</v>
      </c>
      <c r="B209" s="53" t="s">
        <v>413</v>
      </c>
      <c r="C209" s="249">
        <v>2</v>
      </c>
      <c r="D209" s="55">
        <v>23183</v>
      </c>
      <c r="E209" s="8">
        <v>12</v>
      </c>
      <c r="F209" s="53" t="s">
        <v>123</v>
      </c>
      <c r="G209" s="53" t="s">
        <v>728</v>
      </c>
      <c r="H209" s="53" t="s">
        <v>124</v>
      </c>
      <c r="I209" s="53" t="s">
        <v>94</v>
      </c>
      <c r="J209" s="53"/>
      <c r="K209" s="53"/>
      <c r="L209" s="234">
        <v>0</v>
      </c>
      <c r="M209" s="205">
        <v>0</v>
      </c>
      <c r="N209" s="205">
        <v>0</v>
      </c>
      <c r="O209" s="205">
        <v>0</v>
      </c>
      <c r="P209" s="187">
        <v>0</v>
      </c>
      <c r="Q209" s="188">
        <v>0</v>
      </c>
    </row>
    <row r="210" spans="1:17" s="4" customFormat="1" ht="11.25" customHeight="1">
      <c r="A210" s="124">
        <f t="shared" si="3"/>
        <v>48</v>
      </c>
      <c r="B210" s="53" t="s">
        <v>413</v>
      </c>
      <c r="C210" s="249">
        <v>3</v>
      </c>
      <c r="D210" s="55">
        <v>23110</v>
      </c>
      <c r="E210" s="8">
        <v>12</v>
      </c>
      <c r="F210" s="53" t="s">
        <v>123</v>
      </c>
      <c r="G210" s="53" t="s">
        <v>728</v>
      </c>
      <c r="H210" s="53" t="s">
        <v>124</v>
      </c>
      <c r="I210" s="53" t="s">
        <v>94</v>
      </c>
      <c r="J210" s="53"/>
      <c r="K210" s="53"/>
      <c r="L210" s="234">
        <v>0</v>
      </c>
      <c r="M210" s="205">
        <v>0</v>
      </c>
      <c r="N210" s="205">
        <v>0</v>
      </c>
      <c r="O210" s="205">
        <v>0</v>
      </c>
      <c r="P210" s="187">
        <v>0</v>
      </c>
      <c r="Q210" s="188">
        <v>0</v>
      </c>
    </row>
    <row r="211" spans="1:17" ht="11.25" customHeight="1">
      <c r="A211" s="124">
        <f t="shared" si="3"/>
        <v>48</v>
      </c>
      <c r="B211" s="53" t="s">
        <v>1380</v>
      </c>
      <c r="C211" s="249">
        <v>4</v>
      </c>
      <c r="D211" s="55">
        <v>23356</v>
      </c>
      <c r="E211" s="92">
        <v>0</v>
      </c>
      <c r="F211" s="136" t="s">
        <v>123</v>
      </c>
      <c r="G211" s="136" t="s">
        <v>728</v>
      </c>
      <c r="H211" s="136" t="s">
        <v>124</v>
      </c>
      <c r="I211" s="53" t="s">
        <v>94</v>
      </c>
      <c r="J211" s="53"/>
      <c r="K211" s="53"/>
      <c r="L211" s="205">
        <v>0</v>
      </c>
      <c r="M211" s="205">
        <v>0</v>
      </c>
      <c r="N211" s="205">
        <v>0</v>
      </c>
      <c r="O211" s="205">
        <v>0</v>
      </c>
      <c r="P211" s="187">
        <v>0</v>
      </c>
      <c r="Q211" s="188">
        <v>0</v>
      </c>
    </row>
    <row r="212" spans="1:17" s="4" customFormat="1" ht="11.25" customHeight="1">
      <c r="A212" s="124">
        <f t="shared" si="3"/>
        <v>48</v>
      </c>
      <c r="B212" s="53" t="s">
        <v>1381</v>
      </c>
      <c r="C212" s="249">
        <v>5</v>
      </c>
      <c r="D212" s="55">
        <v>35883</v>
      </c>
      <c r="E212" s="92">
        <v>0</v>
      </c>
      <c r="F212" s="53" t="s">
        <v>123</v>
      </c>
      <c r="G212" s="53" t="s">
        <v>728</v>
      </c>
      <c r="H212" s="53" t="s">
        <v>124</v>
      </c>
      <c r="I212" s="53" t="s">
        <v>94</v>
      </c>
      <c r="J212" s="53"/>
      <c r="K212" s="53"/>
      <c r="L212" s="205">
        <v>0</v>
      </c>
      <c r="M212" s="205">
        <v>0</v>
      </c>
      <c r="N212" s="205">
        <v>0</v>
      </c>
      <c r="O212" s="205">
        <v>0</v>
      </c>
      <c r="P212" s="187">
        <v>0</v>
      </c>
      <c r="Q212" s="188">
        <v>0</v>
      </c>
    </row>
    <row r="213" spans="1:17" ht="11.25" customHeight="1">
      <c r="A213" s="267">
        <f t="shared" si="3"/>
        <v>49</v>
      </c>
      <c r="B213" s="209" t="s">
        <v>1328</v>
      </c>
      <c r="C213" s="248">
        <v>0</v>
      </c>
      <c r="D213" s="210"/>
      <c r="E213" s="271">
        <f>SUM(E214:E217)</f>
        <v>1080</v>
      </c>
      <c r="F213" s="209" t="s">
        <v>1104</v>
      </c>
      <c r="G213" s="209" t="s">
        <v>728</v>
      </c>
      <c r="H213" s="209" t="s">
        <v>1177</v>
      </c>
      <c r="I213" s="209" t="s">
        <v>827</v>
      </c>
      <c r="J213" s="209" t="s">
        <v>571</v>
      </c>
      <c r="K213" s="209" t="s">
        <v>826</v>
      </c>
      <c r="L213" s="244">
        <v>4801.0280000000002</v>
      </c>
      <c r="M213" s="244">
        <v>4026.0680000000002</v>
      </c>
      <c r="N213" s="244">
        <v>0</v>
      </c>
      <c r="O213" s="244">
        <v>1583</v>
      </c>
      <c r="P213" s="211">
        <v>4781721.4580820296</v>
      </c>
      <c r="Q213" s="212">
        <v>0.99597866500300136</v>
      </c>
    </row>
    <row r="214" spans="1:17" ht="11.25" customHeight="1">
      <c r="A214" s="124">
        <f t="shared" si="3"/>
        <v>49</v>
      </c>
      <c r="B214" s="53" t="s">
        <v>1328</v>
      </c>
      <c r="C214" s="249">
        <v>1</v>
      </c>
      <c r="D214" s="55">
        <v>43987</v>
      </c>
      <c r="E214" s="92">
        <v>270</v>
      </c>
      <c r="F214" s="123" t="s">
        <v>1104</v>
      </c>
      <c r="G214" s="123" t="s">
        <v>728</v>
      </c>
      <c r="H214" s="123" t="s">
        <v>1177</v>
      </c>
      <c r="I214" s="53" t="s">
        <v>827</v>
      </c>
      <c r="J214" s="53" t="s">
        <v>571</v>
      </c>
      <c r="K214" s="53" t="s">
        <v>826</v>
      </c>
      <c r="L214" s="234">
        <v>378.34300000000002</v>
      </c>
      <c r="M214" s="234">
        <v>319.267</v>
      </c>
      <c r="N214" s="234">
        <v>0</v>
      </c>
      <c r="O214" s="234">
        <v>221</v>
      </c>
      <c r="P214" s="187">
        <v>379473.02189216681</v>
      </c>
      <c r="Q214" s="188">
        <v>1.00298676569189</v>
      </c>
    </row>
    <row r="215" spans="1:17" ht="11.25" customHeight="1">
      <c r="A215" s="124">
        <f t="shared" si="3"/>
        <v>49</v>
      </c>
      <c r="B215" s="53" t="s">
        <v>1328</v>
      </c>
      <c r="C215" s="249">
        <v>2</v>
      </c>
      <c r="D215" s="55">
        <v>44172</v>
      </c>
      <c r="E215" s="92">
        <v>270</v>
      </c>
      <c r="F215" s="123" t="s">
        <v>1104</v>
      </c>
      <c r="G215" s="123" t="s">
        <v>728</v>
      </c>
      <c r="H215" s="123" t="s">
        <v>1177</v>
      </c>
      <c r="I215" s="53" t="s">
        <v>827</v>
      </c>
      <c r="J215" s="53" t="s">
        <v>571</v>
      </c>
      <c r="K215" s="53" t="s">
        <v>826</v>
      </c>
      <c r="L215" s="234">
        <v>1553.567</v>
      </c>
      <c r="M215" s="234">
        <v>1270.981</v>
      </c>
      <c r="N215" s="234">
        <v>0</v>
      </c>
      <c r="O215" s="234">
        <v>290</v>
      </c>
      <c r="P215" s="187">
        <v>1508910.513673489</v>
      </c>
      <c r="Q215" s="188">
        <v>0.9712555130699152</v>
      </c>
    </row>
    <row r="216" spans="1:17" ht="11.25" customHeight="1">
      <c r="A216" s="124">
        <f t="shared" si="3"/>
        <v>49</v>
      </c>
      <c r="B216" s="53" t="s">
        <v>1328</v>
      </c>
      <c r="C216" s="249">
        <v>3</v>
      </c>
      <c r="D216" s="55">
        <v>44281</v>
      </c>
      <c r="E216" s="92">
        <v>270</v>
      </c>
      <c r="F216" s="123" t="s">
        <v>1104</v>
      </c>
      <c r="G216" s="123" t="s">
        <v>728</v>
      </c>
      <c r="H216" s="123" t="s">
        <v>1177</v>
      </c>
      <c r="I216" s="53" t="s">
        <v>827</v>
      </c>
      <c r="J216" s="53" t="s">
        <v>571</v>
      </c>
      <c r="K216" s="53" t="s">
        <v>826</v>
      </c>
      <c r="L216" s="234">
        <v>1506.3130000000001</v>
      </c>
      <c r="M216" s="234">
        <v>1266.973</v>
      </c>
      <c r="N216" s="234">
        <v>0</v>
      </c>
      <c r="O216" s="234">
        <v>375</v>
      </c>
      <c r="P216" s="187">
        <v>1504406.6547825083</v>
      </c>
      <c r="Q216" s="188">
        <v>0.99873442955249547</v>
      </c>
    </row>
    <row r="217" spans="1:17" ht="11.25" customHeight="1">
      <c r="A217" s="124">
        <f t="shared" si="3"/>
        <v>49</v>
      </c>
      <c r="B217" s="53" t="s">
        <v>1328</v>
      </c>
      <c r="C217" s="249">
        <v>4</v>
      </c>
      <c r="D217" s="55">
        <v>44570</v>
      </c>
      <c r="E217" s="92">
        <v>270</v>
      </c>
      <c r="F217" s="53" t="s">
        <v>1104</v>
      </c>
      <c r="G217" s="53" t="s">
        <v>728</v>
      </c>
      <c r="H217" s="53" t="s">
        <v>1177</v>
      </c>
      <c r="I217" s="53" t="s">
        <v>827</v>
      </c>
      <c r="J217" s="53" t="s">
        <v>571</v>
      </c>
      <c r="K217" s="53" t="s">
        <v>826</v>
      </c>
      <c r="L217" s="234">
        <v>1362.8050000000001</v>
      </c>
      <c r="M217" s="234">
        <v>1168.847</v>
      </c>
      <c r="N217" s="234">
        <v>0</v>
      </c>
      <c r="O217" s="234">
        <v>697</v>
      </c>
      <c r="P217" s="187">
        <v>1388931.2677338666</v>
      </c>
      <c r="Q217" s="188">
        <v>1.0191709508945641</v>
      </c>
    </row>
    <row r="218" spans="1:17" s="4" customFormat="1" ht="11.25" customHeight="1">
      <c r="A218" s="267">
        <f t="shared" si="3"/>
        <v>50</v>
      </c>
      <c r="B218" s="218" t="s">
        <v>39</v>
      </c>
      <c r="C218" s="251">
        <v>0</v>
      </c>
      <c r="D218" s="219"/>
      <c r="E218" s="271">
        <f>SUM(E219:E228)</f>
        <v>1415</v>
      </c>
      <c r="F218" s="218" t="s">
        <v>46</v>
      </c>
      <c r="G218" s="218" t="s">
        <v>569</v>
      </c>
      <c r="H218" s="218" t="s">
        <v>40</v>
      </c>
      <c r="I218" s="218" t="s">
        <v>94</v>
      </c>
      <c r="J218" s="218"/>
      <c r="K218" s="218"/>
      <c r="L218" s="244">
        <v>5058.1720500000001</v>
      </c>
      <c r="M218" s="244">
        <v>0</v>
      </c>
      <c r="N218" s="244">
        <v>0</v>
      </c>
      <c r="O218" s="244">
        <v>0</v>
      </c>
      <c r="P218" s="211">
        <v>0</v>
      </c>
      <c r="Q218" s="212">
        <v>0</v>
      </c>
    </row>
    <row r="219" spans="1:17" ht="11.25" customHeight="1">
      <c r="A219" s="124">
        <f t="shared" si="3"/>
        <v>50</v>
      </c>
      <c r="B219" s="136" t="s">
        <v>669</v>
      </c>
      <c r="C219" s="250">
        <v>1</v>
      </c>
      <c r="D219" s="138">
        <v>22234</v>
      </c>
      <c r="E219" s="127">
        <v>126</v>
      </c>
      <c r="F219" s="136" t="s">
        <v>46</v>
      </c>
      <c r="G219" s="136" t="s">
        <v>569</v>
      </c>
      <c r="H219" s="136" t="s">
        <v>40</v>
      </c>
      <c r="I219" s="136" t="s">
        <v>94</v>
      </c>
      <c r="J219" s="136"/>
      <c r="K219" s="136"/>
      <c r="L219" s="234">
        <v>1007.3579</v>
      </c>
      <c r="M219" s="205">
        <v>0</v>
      </c>
      <c r="N219" s="205">
        <v>0</v>
      </c>
      <c r="O219" s="205">
        <v>0</v>
      </c>
      <c r="P219" s="187">
        <v>0</v>
      </c>
      <c r="Q219" s="188">
        <v>0</v>
      </c>
    </row>
    <row r="220" spans="1:17" ht="11.25" customHeight="1">
      <c r="A220" s="124">
        <f t="shared" si="3"/>
        <v>50</v>
      </c>
      <c r="B220" s="136" t="s">
        <v>669</v>
      </c>
      <c r="C220" s="250">
        <v>2</v>
      </c>
      <c r="D220" s="138">
        <v>22314</v>
      </c>
      <c r="E220" s="127">
        <v>126</v>
      </c>
      <c r="F220" s="136" t="s">
        <v>46</v>
      </c>
      <c r="G220" s="136" t="s">
        <v>569</v>
      </c>
      <c r="H220" s="136" t="s">
        <v>40</v>
      </c>
      <c r="I220" s="136" t="s">
        <v>94</v>
      </c>
      <c r="J220" s="136"/>
      <c r="K220" s="136"/>
      <c r="L220" s="234">
        <v>521.85760000000005</v>
      </c>
      <c r="M220" s="205">
        <v>0</v>
      </c>
      <c r="N220" s="205">
        <v>0</v>
      </c>
      <c r="O220" s="205">
        <v>0</v>
      </c>
      <c r="P220" s="187">
        <v>0</v>
      </c>
      <c r="Q220" s="188">
        <v>0</v>
      </c>
    </row>
    <row r="221" spans="1:17" s="4" customFormat="1" ht="11.25" customHeight="1">
      <c r="A221" s="124">
        <f t="shared" si="3"/>
        <v>50</v>
      </c>
      <c r="B221" s="136" t="s">
        <v>669</v>
      </c>
      <c r="C221" s="250">
        <v>3</v>
      </c>
      <c r="D221" s="138">
        <v>22469</v>
      </c>
      <c r="E221" s="127">
        <v>126</v>
      </c>
      <c r="F221" s="136" t="s">
        <v>46</v>
      </c>
      <c r="G221" s="136" t="s">
        <v>569</v>
      </c>
      <c r="H221" s="136" t="s">
        <v>40</v>
      </c>
      <c r="I221" s="136" t="s">
        <v>94</v>
      </c>
      <c r="J221" s="136"/>
      <c r="K221" s="136"/>
      <c r="L221" s="234">
        <v>673.21699999999998</v>
      </c>
      <c r="M221" s="205">
        <v>0</v>
      </c>
      <c r="N221" s="205">
        <v>0</v>
      </c>
      <c r="O221" s="205">
        <v>0</v>
      </c>
      <c r="P221" s="187">
        <v>0</v>
      </c>
      <c r="Q221" s="188">
        <v>0</v>
      </c>
    </row>
    <row r="222" spans="1:17" ht="11.25" customHeight="1">
      <c r="A222" s="124">
        <f t="shared" si="3"/>
        <v>50</v>
      </c>
      <c r="B222" s="136" t="s">
        <v>669</v>
      </c>
      <c r="C222" s="250">
        <v>4</v>
      </c>
      <c r="D222" s="138">
        <v>22593</v>
      </c>
      <c r="E222" s="127">
        <v>126</v>
      </c>
      <c r="F222" s="136" t="s">
        <v>46</v>
      </c>
      <c r="G222" s="136" t="s">
        <v>569</v>
      </c>
      <c r="H222" s="136" t="s">
        <v>40</v>
      </c>
      <c r="I222" s="136" t="s">
        <v>94</v>
      </c>
      <c r="J222" s="136"/>
      <c r="K222" s="136"/>
      <c r="L222" s="234">
        <v>340.83724999999998</v>
      </c>
      <c r="M222" s="205">
        <v>0</v>
      </c>
      <c r="N222" s="205">
        <v>0</v>
      </c>
      <c r="O222" s="205">
        <v>0</v>
      </c>
      <c r="P222" s="187">
        <v>0</v>
      </c>
      <c r="Q222" s="188">
        <v>0</v>
      </c>
    </row>
    <row r="223" spans="1:17" s="4" customFormat="1" ht="11.25" customHeight="1">
      <c r="A223" s="124">
        <f t="shared" si="3"/>
        <v>50</v>
      </c>
      <c r="B223" s="53" t="s">
        <v>669</v>
      </c>
      <c r="C223" s="249">
        <v>5</v>
      </c>
      <c r="D223" s="55">
        <v>22625</v>
      </c>
      <c r="E223" s="8">
        <v>126</v>
      </c>
      <c r="F223" s="53" t="s">
        <v>46</v>
      </c>
      <c r="G223" s="53" t="s">
        <v>569</v>
      </c>
      <c r="H223" s="53" t="s">
        <v>40</v>
      </c>
      <c r="I223" s="53" t="s">
        <v>94</v>
      </c>
      <c r="J223" s="53"/>
      <c r="K223" s="53"/>
      <c r="L223" s="234">
        <v>127.6983</v>
      </c>
      <c r="M223" s="205">
        <v>0</v>
      </c>
      <c r="N223" s="205">
        <v>0</v>
      </c>
      <c r="O223" s="205">
        <v>0</v>
      </c>
      <c r="P223" s="187">
        <v>0</v>
      </c>
      <c r="Q223" s="188">
        <v>0</v>
      </c>
    </row>
    <row r="224" spans="1:17" s="4" customFormat="1" ht="11.25" customHeight="1">
      <c r="A224" s="124">
        <f t="shared" si="3"/>
        <v>50</v>
      </c>
      <c r="B224" s="53" t="s">
        <v>670</v>
      </c>
      <c r="C224" s="249">
        <v>6</v>
      </c>
      <c r="D224" s="55">
        <v>24251</v>
      </c>
      <c r="E224" s="8">
        <v>157</v>
      </c>
      <c r="F224" s="53" t="s">
        <v>46</v>
      </c>
      <c r="G224" s="53" t="s">
        <v>569</v>
      </c>
      <c r="H224" s="53" t="s">
        <v>40</v>
      </c>
      <c r="I224" s="53" t="s">
        <v>94</v>
      </c>
      <c r="J224" s="53"/>
      <c r="K224" s="53"/>
      <c r="L224" s="234">
        <v>512.61405000000002</v>
      </c>
      <c r="M224" s="205">
        <v>0</v>
      </c>
      <c r="N224" s="205">
        <v>0</v>
      </c>
      <c r="O224" s="205">
        <v>0</v>
      </c>
      <c r="P224" s="187">
        <v>0</v>
      </c>
      <c r="Q224" s="188">
        <v>0</v>
      </c>
    </row>
    <row r="225" spans="1:17" ht="11.25" customHeight="1">
      <c r="A225" s="124">
        <f t="shared" si="3"/>
        <v>50</v>
      </c>
      <c r="B225" s="53" t="s">
        <v>670</v>
      </c>
      <c r="C225" s="249">
        <v>7</v>
      </c>
      <c r="D225" s="55">
        <v>24446</v>
      </c>
      <c r="E225" s="8">
        <v>157</v>
      </c>
      <c r="F225" s="53" t="s">
        <v>46</v>
      </c>
      <c r="G225" s="53" t="s">
        <v>569</v>
      </c>
      <c r="H225" s="53" t="s">
        <v>40</v>
      </c>
      <c r="I225" s="53" t="s">
        <v>94</v>
      </c>
      <c r="J225" s="53"/>
      <c r="K225" s="53"/>
      <c r="L225" s="234">
        <v>1021.3575500000001</v>
      </c>
      <c r="M225" s="205">
        <v>0</v>
      </c>
      <c r="N225" s="205">
        <v>0</v>
      </c>
      <c r="O225" s="205">
        <v>0</v>
      </c>
      <c r="P225" s="187">
        <v>0</v>
      </c>
      <c r="Q225" s="188">
        <v>0</v>
      </c>
    </row>
    <row r="226" spans="1:17" ht="11.25" customHeight="1">
      <c r="A226" s="124">
        <f t="shared" si="3"/>
        <v>50</v>
      </c>
      <c r="B226" s="53" t="s">
        <v>670</v>
      </c>
      <c r="C226" s="249">
        <v>8</v>
      </c>
      <c r="D226" s="55">
        <v>24544</v>
      </c>
      <c r="E226" s="8">
        <v>157</v>
      </c>
      <c r="F226" s="53" t="s">
        <v>46</v>
      </c>
      <c r="G226" s="53" t="s">
        <v>569</v>
      </c>
      <c r="H226" s="53" t="s">
        <v>40</v>
      </c>
      <c r="I226" s="53" t="s">
        <v>94</v>
      </c>
      <c r="J226" s="53"/>
      <c r="K226" s="53"/>
      <c r="L226" s="234">
        <v>447.5410500000001</v>
      </c>
      <c r="M226" s="205">
        <v>0</v>
      </c>
      <c r="N226" s="205">
        <v>0</v>
      </c>
      <c r="O226" s="205">
        <v>0</v>
      </c>
      <c r="P226" s="187">
        <v>0</v>
      </c>
      <c r="Q226" s="188">
        <v>0</v>
      </c>
    </row>
    <row r="227" spans="1:17" ht="11.25" customHeight="1">
      <c r="A227" s="124">
        <f t="shared" si="3"/>
        <v>50</v>
      </c>
      <c r="B227" s="53" t="s">
        <v>670</v>
      </c>
      <c r="C227" s="249">
        <v>9</v>
      </c>
      <c r="D227" s="55">
        <v>24789</v>
      </c>
      <c r="E227" s="8">
        <v>157</v>
      </c>
      <c r="F227" s="53" t="s">
        <v>46</v>
      </c>
      <c r="G227" s="53" t="s">
        <v>569</v>
      </c>
      <c r="H227" s="53" t="s">
        <v>40</v>
      </c>
      <c r="I227" s="53" t="s">
        <v>94</v>
      </c>
      <c r="J227" s="53"/>
      <c r="K227" s="53"/>
      <c r="L227" s="234">
        <v>80.595000000000013</v>
      </c>
      <c r="M227" s="205">
        <v>0</v>
      </c>
      <c r="N227" s="205">
        <v>0</v>
      </c>
      <c r="O227" s="205">
        <v>0</v>
      </c>
      <c r="P227" s="187">
        <v>0</v>
      </c>
      <c r="Q227" s="188">
        <v>0</v>
      </c>
    </row>
    <row r="228" spans="1:17" ht="11.25" customHeight="1">
      <c r="A228" s="124">
        <f t="shared" si="3"/>
        <v>50</v>
      </c>
      <c r="B228" s="53" t="s">
        <v>670</v>
      </c>
      <c r="C228" s="249">
        <v>10</v>
      </c>
      <c r="D228" s="55">
        <v>25191</v>
      </c>
      <c r="E228" s="8">
        <v>157</v>
      </c>
      <c r="F228" s="53" t="s">
        <v>46</v>
      </c>
      <c r="G228" s="53" t="s">
        <v>569</v>
      </c>
      <c r="H228" s="53" t="s">
        <v>40</v>
      </c>
      <c r="I228" s="53" t="s">
        <v>94</v>
      </c>
      <c r="J228" s="53"/>
      <c r="K228" s="53"/>
      <c r="L228" s="234">
        <v>325.09634999999997</v>
      </c>
      <c r="M228" s="205">
        <v>0</v>
      </c>
      <c r="N228" s="205">
        <v>0</v>
      </c>
      <c r="O228" s="205">
        <v>0</v>
      </c>
      <c r="P228" s="187">
        <v>0</v>
      </c>
      <c r="Q228" s="188">
        <v>0</v>
      </c>
    </row>
    <row r="229" spans="1:17" ht="11.25" customHeight="1">
      <c r="A229" s="267">
        <f t="shared" si="3"/>
        <v>51</v>
      </c>
      <c r="B229" s="209" t="s">
        <v>755</v>
      </c>
      <c r="C229" s="248">
        <v>0</v>
      </c>
      <c r="D229" s="210"/>
      <c r="E229" s="271">
        <f>SUM(E230:E231)</f>
        <v>34</v>
      </c>
      <c r="F229" s="209" t="s">
        <v>532</v>
      </c>
      <c r="G229" s="209" t="s">
        <v>728</v>
      </c>
      <c r="H229" s="209" t="s">
        <v>56</v>
      </c>
      <c r="I229" s="209" t="s">
        <v>94</v>
      </c>
      <c r="J229" s="209"/>
      <c r="K229" s="209"/>
      <c r="L229" s="244">
        <v>32.188249999999996</v>
      </c>
      <c r="M229" s="244">
        <v>0</v>
      </c>
      <c r="N229" s="244">
        <v>0</v>
      </c>
      <c r="O229" s="244">
        <v>0</v>
      </c>
      <c r="P229" s="211">
        <v>0</v>
      </c>
      <c r="Q229" s="212">
        <v>0</v>
      </c>
    </row>
    <row r="230" spans="1:17" ht="11.25" customHeight="1">
      <c r="A230" s="124">
        <f t="shared" si="3"/>
        <v>51</v>
      </c>
      <c r="B230" s="53" t="s">
        <v>755</v>
      </c>
      <c r="C230" s="249">
        <v>1</v>
      </c>
      <c r="D230" s="55">
        <v>31498</v>
      </c>
      <c r="E230" s="92">
        <v>0</v>
      </c>
      <c r="F230" s="53" t="s">
        <v>532</v>
      </c>
      <c r="G230" s="53" t="s">
        <v>728</v>
      </c>
      <c r="H230" s="53" t="s">
        <v>56</v>
      </c>
      <c r="I230" s="53" t="s">
        <v>94</v>
      </c>
      <c r="J230" s="53"/>
      <c r="K230" s="53"/>
      <c r="L230" s="205">
        <v>0</v>
      </c>
      <c r="M230" s="205">
        <v>0</v>
      </c>
      <c r="N230" s="205">
        <v>0</v>
      </c>
      <c r="O230" s="205">
        <v>0</v>
      </c>
      <c r="P230" s="187">
        <v>0</v>
      </c>
      <c r="Q230" s="188">
        <v>0</v>
      </c>
    </row>
    <row r="231" spans="1:17" s="4" customFormat="1" ht="11.25" customHeight="1">
      <c r="A231" s="124">
        <f t="shared" si="3"/>
        <v>51</v>
      </c>
      <c r="B231" s="53" t="s">
        <v>755</v>
      </c>
      <c r="C231" s="249">
        <v>2</v>
      </c>
      <c r="D231" s="55">
        <v>35154</v>
      </c>
      <c r="E231" s="8">
        <v>34</v>
      </c>
      <c r="F231" s="53" t="s">
        <v>532</v>
      </c>
      <c r="G231" s="53" t="s">
        <v>728</v>
      </c>
      <c r="H231" s="53" t="s">
        <v>56</v>
      </c>
      <c r="I231" s="53" t="s">
        <v>94</v>
      </c>
      <c r="J231" s="53"/>
      <c r="K231" s="53"/>
      <c r="L231" s="234">
        <v>32.188249999999996</v>
      </c>
      <c r="M231" s="205">
        <v>0</v>
      </c>
      <c r="N231" s="205">
        <v>0</v>
      </c>
      <c r="O231" s="205">
        <v>0</v>
      </c>
      <c r="P231" s="187">
        <v>0</v>
      </c>
      <c r="Q231" s="188">
        <v>0</v>
      </c>
    </row>
    <row r="232" spans="1:17" s="4" customFormat="1" ht="11.25" customHeight="1">
      <c r="A232" s="267">
        <f t="shared" si="3"/>
        <v>52</v>
      </c>
      <c r="B232" s="209" t="s">
        <v>776</v>
      </c>
      <c r="C232" s="248">
        <v>0</v>
      </c>
      <c r="D232" s="210"/>
      <c r="E232" s="271">
        <f>SUM(E233)</f>
        <v>0</v>
      </c>
      <c r="F232" s="209" t="s">
        <v>532</v>
      </c>
      <c r="G232" s="209" t="s">
        <v>728</v>
      </c>
      <c r="H232" s="209" t="s">
        <v>56</v>
      </c>
      <c r="I232" s="209" t="s">
        <v>94</v>
      </c>
      <c r="J232" s="209"/>
      <c r="K232" s="209"/>
      <c r="L232" s="244">
        <v>0</v>
      </c>
      <c r="M232" s="244">
        <v>0</v>
      </c>
      <c r="N232" s="244">
        <v>0</v>
      </c>
      <c r="O232" s="244">
        <v>0</v>
      </c>
      <c r="P232" s="211">
        <v>0</v>
      </c>
      <c r="Q232" s="212">
        <v>0</v>
      </c>
    </row>
    <row r="233" spans="1:17" ht="11.25" customHeight="1">
      <c r="A233" s="124">
        <f t="shared" si="3"/>
        <v>52</v>
      </c>
      <c r="B233" s="53" t="s">
        <v>776</v>
      </c>
      <c r="C233" s="249">
        <v>1</v>
      </c>
      <c r="D233" s="55">
        <v>28339</v>
      </c>
      <c r="E233" s="92">
        <v>0</v>
      </c>
      <c r="F233" s="53" t="s">
        <v>532</v>
      </c>
      <c r="G233" s="53" t="s">
        <v>728</v>
      </c>
      <c r="H233" s="53" t="s">
        <v>56</v>
      </c>
      <c r="I233" s="53" t="s">
        <v>94</v>
      </c>
      <c r="J233" s="53"/>
      <c r="K233" s="53"/>
      <c r="L233" s="205">
        <v>0</v>
      </c>
      <c r="M233" s="205">
        <v>0</v>
      </c>
      <c r="N233" s="205">
        <v>0</v>
      </c>
      <c r="O233" s="205">
        <v>0</v>
      </c>
      <c r="P233" s="187">
        <v>0</v>
      </c>
      <c r="Q233" s="188">
        <v>0</v>
      </c>
    </row>
    <row r="234" spans="1:17" s="4" customFormat="1" ht="11.25" customHeight="1">
      <c r="A234" s="267">
        <f t="shared" si="3"/>
        <v>53</v>
      </c>
      <c r="B234" s="209" t="s">
        <v>780</v>
      </c>
      <c r="C234" s="248">
        <v>0</v>
      </c>
      <c r="D234" s="210"/>
      <c r="E234" s="271">
        <f>SUM(E235)</f>
        <v>0</v>
      </c>
      <c r="F234" s="209" t="s">
        <v>532</v>
      </c>
      <c r="G234" s="209" t="s">
        <v>728</v>
      </c>
      <c r="H234" s="209" t="s">
        <v>56</v>
      </c>
      <c r="I234" s="209" t="s">
        <v>94</v>
      </c>
      <c r="J234" s="209"/>
      <c r="K234" s="209"/>
      <c r="L234" s="244">
        <v>0</v>
      </c>
      <c r="M234" s="244">
        <v>0</v>
      </c>
      <c r="N234" s="244">
        <v>0</v>
      </c>
      <c r="O234" s="244">
        <v>0</v>
      </c>
      <c r="P234" s="211">
        <v>0</v>
      </c>
      <c r="Q234" s="212">
        <v>0</v>
      </c>
    </row>
    <row r="235" spans="1:17" ht="11.25" customHeight="1">
      <c r="A235" s="124">
        <f t="shared" si="3"/>
        <v>53</v>
      </c>
      <c r="B235" s="53" t="s">
        <v>780</v>
      </c>
      <c r="C235" s="249">
        <v>1</v>
      </c>
      <c r="D235" s="55">
        <v>33509</v>
      </c>
      <c r="E235" s="92">
        <v>0</v>
      </c>
      <c r="F235" s="53" t="s">
        <v>532</v>
      </c>
      <c r="G235" s="53" t="s">
        <v>728</v>
      </c>
      <c r="H235" s="53" t="s">
        <v>56</v>
      </c>
      <c r="I235" s="53" t="s">
        <v>94</v>
      </c>
      <c r="J235" s="53"/>
      <c r="K235" s="53"/>
      <c r="L235" s="205">
        <v>0</v>
      </c>
      <c r="M235" s="205">
        <v>0</v>
      </c>
      <c r="N235" s="205">
        <v>0</v>
      </c>
      <c r="O235" s="205">
        <v>0</v>
      </c>
      <c r="P235" s="187">
        <v>0</v>
      </c>
      <c r="Q235" s="188">
        <v>0</v>
      </c>
    </row>
    <row r="236" spans="1:17" ht="11.25" customHeight="1">
      <c r="A236" s="267">
        <f t="shared" si="3"/>
        <v>54</v>
      </c>
      <c r="B236" s="209" t="s">
        <v>1204</v>
      </c>
      <c r="C236" s="248">
        <v>0</v>
      </c>
      <c r="D236" s="210"/>
      <c r="E236" s="271">
        <f>SUM(E237:E238)</f>
        <v>500</v>
      </c>
      <c r="F236" s="209" t="s">
        <v>315</v>
      </c>
      <c r="G236" s="209" t="s">
        <v>728</v>
      </c>
      <c r="H236" s="209" t="s">
        <v>1205</v>
      </c>
      <c r="I236" s="209" t="s">
        <v>827</v>
      </c>
      <c r="J236" s="209" t="s">
        <v>324</v>
      </c>
      <c r="K236" s="209" t="s">
        <v>826</v>
      </c>
      <c r="L236" s="244">
        <v>1271.943001762555</v>
      </c>
      <c r="M236" s="244">
        <v>1719.5562199999999</v>
      </c>
      <c r="N236" s="244">
        <v>0</v>
      </c>
      <c r="O236" s="244">
        <v>3410</v>
      </c>
      <c r="P236" s="211">
        <v>1999483.7497800051</v>
      </c>
      <c r="Q236" s="212">
        <v>1.571991627776782</v>
      </c>
    </row>
    <row r="237" spans="1:17" s="4" customFormat="1" ht="11.25" customHeight="1">
      <c r="A237" s="124">
        <f t="shared" si="3"/>
        <v>54</v>
      </c>
      <c r="B237" s="53" t="s">
        <v>1204</v>
      </c>
      <c r="C237" s="249">
        <v>1</v>
      </c>
      <c r="D237" s="55">
        <v>42506</v>
      </c>
      <c r="E237" s="92">
        <v>250</v>
      </c>
      <c r="F237" s="123" t="s">
        <v>315</v>
      </c>
      <c r="G237" s="123" t="s">
        <v>728</v>
      </c>
      <c r="H237" s="123" t="s">
        <v>1205</v>
      </c>
      <c r="I237" s="53" t="s">
        <v>827</v>
      </c>
      <c r="J237" s="53" t="s">
        <v>324</v>
      </c>
      <c r="K237" s="53" t="s">
        <v>826</v>
      </c>
      <c r="L237" s="234">
        <v>739.49492728056896</v>
      </c>
      <c r="M237" s="234">
        <v>992.59789999999998</v>
      </c>
      <c r="N237" s="234">
        <v>0</v>
      </c>
      <c r="O237" s="234">
        <v>1695</v>
      </c>
      <c r="P237" s="187">
        <v>1153692.9704369309</v>
      </c>
      <c r="Q237" s="188">
        <v>1.5601093771928101</v>
      </c>
    </row>
    <row r="238" spans="1:17" ht="11.25" customHeight="1">
      <c r="A238" s="124">
        <f t="shared" si="3"/>
        <v>54</v>
      </c>
      <c r="B238" s="53" t="s">
        <v>1204</v>
      </c>
      <c r="C238" s="249">
        <v>2</v>
      </c>
      <c r="D238" s="55">
        <v>42821</v>
      </c>
      <c r="E238" s="92">
        <v>250</v>
      </c>
      <c r="F238" s="123" t="s">
        <v>315</v>
      </c>
      <c r="G238" s="123" t="s">
        <v>728</v>
      </c>
      <c r="H238" s="123" t="s">
        <v>1205</v>
      </c>
      <c r="I238" s="53" t="s">
        <v>827</v>
      </c>
      <c r="J238" s="53" t="s">
        <v>324</v>
      </c>
      <c r="K238" s="53" t="s">
        <v>826</v>
      </c>
      <c r="L238" s="234">
        <v>532.44807448198594</v>
      </c>
      <c r="M238" s="234">
        <v>726.95831999999996</v>
      </c>
      <c r="N238" s="234">
        <v>0</v>
      </c>
      <c r="O238" s="234">
        <v>1715</v>
      </c>
      <c r="P238" s="187">
        <v>845790.77934307419</v>
      </c>
      <c r="Q238" s="188">
        <v>1.5884943901167012</v>
      </c>
    </row>
    <row r="239" spans="1:17" s="4" customFormat="1" ht="11.25" customHeight="1">
      <c r="A239" s="267">
        <f t="shared" si="3"/>
        <v>55</v>
      </c>
      <c r="B239" s="209" t="s">
        <v>841</v>
      </c>
      <c r="C239" s="248">
        <v>0</v>
      </c>
      <c r="D239" s="210"/>
      <c r="E239" s="271">
        <f>SUM(E240:E241)</f>
        <v>30</v>
      </c>
      <c r="F239" s="209" t="s">
        <v>142</v>
      </c>
      <c r="G239" s="209" t="s">
        <v>728</v>
      </c>
      <c r="H239" s="209" t="s">
        <v>143</v>
      </c>
      <c r="I239" s="209" t="s">
        <v>94</v>
      </c>
      <c r="J239" s="209"/>
      <c r="K239" s="209"/>
      <c r="L239" s="244">
        <v>89.500249999999994</v>
      </c>
      <c r="M239" s="244">
        <v>0</v>
      </c>
      <c r="N239" s="244">
        <v>0</v>
      </c>
      <c r="O239" s="244">
        <v>0</v>
      </c>
      <c r="P239" s="211">
        <v>0</v>
      </c>
      <c r="Q239" s="212">
        <v>0</v>
      </c>
    </row>
    <row r="240" spans="1:17" ht="11.25" customHeight="1">
      <c r="A240" s="124">
        <f t="shared" si="3"/>
        <v>55</v>
      </c>
      <c r="B240" s="53" t="s">
        <v>841</v>
      </c>
      <c r="C240" s="249">
        <v>1</v>
      </c>
      <c r="D240" s="55">
        <v>38930</v>
      </c>
      <c r="E240" s="8">
        <v>15</v>
      </c>
      <c r="F240" s="53" t="s">
        <v>142</v>
      </c>
      <c r="G240" s="53" t="s">
        <v>728</v>
      </c>
      <c r="H240" s="53" t="s">
        <v>143</v>
      </c>
      <c r="I240" s="53" t="s">
        <v>94</v>
      </c>
      <c r="J240" s="53"/>
      <c r="K240" s="53"/>
      <c r="L240" s="234">
        <v>72.197199999999995</v>
      </c>
      <c r="M240" s="205">
        <v>0</v>
      </c>
      <c r="N240" s="205">
        <v>0</v>
      </c>
      <c r="O240" s="205">
        <v>0</v>
      </c>
      <c r="P240" s="187">
        <v>0</v>
      </c>
      <c r="Q240" s="188">
        <v>0</v>
      </c>
    </row>
    <row r="241" spans="1:17" s="4" customFormat="1" ht="11.25" customHeight="1">
      <c r="A241" s="124">
        <f t="shared" si="3"/>
        <v>55</v>
      </c>
      <c r="B241" s="136" t="s">
        <v>841</v>
      </c>
      <c r="C241" s="250">
        <v>2</v>
      </c>
      <c r="D241" s="138">
        <v>38982</v>
      </c>
      <c r="E241" s="127">
        <v>15</v>
      </c>
      <c r="F241" s="136" t="s">
        <v>142</v>
      </c>
      <c r="G241" s="136" t="s">
        <v>728</v>
      </c>
      <c r="H241" s="136" t="s">
        <v>143</v>
      </c>
      <c r="I241" s="136" t="s">
        <v>94</v>
      </c>
      <c r="J241" s="53"/>
      <c r="K241" s="53"/>
      <c r="L241" s="234">
        <v>17.303049999999999</v>
      </c>
      <c r="M241" s="205">
        <v>0</v>
      </c>
      <c r="N241" s="205">
        <v>0</v>
      </c>
      <c r="O241" s="205">
        <v>0</v>
      </c>
      <c r="P241" s="187">
        <v>0</v>
      </c>
      <c r="Q241" s="188">
        <v>0</v>
      </c>
    </row>
    <row r="242" spans="1:17" s="4" customFormat="1" ht="11.25" customHeight="1">
      <c r="A242" s="267">
        <f t="shared" si="3"/>
        <v>56</v>
      </c>
      <c r="B242" s="218" t="s">
        <v>909</v>
      </c>
      <c r="C242" s="251">
        <v>0</v>
      </c>
      <c r="D242" s="219"/>
      <c r="E242" s="271">
        <f>SUM(E243:E244)</f>
        <v>30</v>
      </c>
      <c r="F242" s="218" t="s">
        <v>142</v>
      </c>
      <c r="G242" s="218" t="s">
        <v>728</v>
      </c>
      <c r="H242" s="218" t="s">
        <v>143</v>
      </c>
      <c r="I242" s="218" t="s">
        <v>94</v>
      </c>
      <c r="J242" s="209"/>
      <c r="K242" s="209"/>
      <c r="L242" s="244">
        <v>36.904549999999993</v>
      </c>
      <c r="M242" s="244">
        <v>0</v>
      </c>
      <c r="N242" s="244">
        <v>0</v>
      </c>
      <c r="O242" s="244">
        <v>0</v>
      </c>
      <c r="P242" s="211">
        <v>0</v>
      </c>
      <c r="Q242" s="212">
        <v>0</v>
      </c>
    </row>
    <row r="243" spans="1:17" ht="11.25" customHeight="1">
      <c r="A243" s="124">
        <f t="shared" si="3"/>
        <v>56</v>
      </c>
      <c r="B243" s="136" t="s">
        <v>909</v>
      </c>
      <c r="C243" s="250">
        <v>1</v>
      </c>
      <c r="D243" s="138">
        <v>41523</v>
      </c>
      <c r="E243" s="127">
        <v>15</v>
      </c>
      <c r="F243" s="136" t="s">
        <v>142</v>
      </c>
      <c r="G243" s="136" t="s">
        <v>728</v>
      </c>
      <c r="H243" s="136" t="s">
        <v>143</v>
      </c>
      <c r="I243" s="136" t="s">
        <v>94</v>
      </c>
      <c r="J243" s="53"/>
      <c r="K243" s="53"/>
      <c r="L243" s="234">
        <v>16.835399999999996</v>
      </c>
      <c r="M243" s="205">
        <v>0</v>
      </c>
      <c r="N243" s="205">
        <v>0</v>
      </c>
      <c r="O243" s="205">
        <v>0</v>
      </c>
      <c r="P243" s="187">
        <v>0</v>
      </c>
      <c r="Q243" s="188">
        <v>0</v>
      </c>
    </row>
    <row r="244" spans="1:17" s="4" customFormat="1" ht="11.25" customHeight="1">
      <c r="A244" s="124">
        <f t="shared" si="3"/>
        <v>56</v>
      </c>
      <c r="B244" s="53" t="s">
        <v>909</v>
      </c>
      <c r="C244" s="249">
        <v>2</v>
      </c>
      <c r="D244" s="55">
        <v>41513</v>
      </c>
      <c r="E244" s="8">
        <v>15</v>
      </c>
      <c r="F244" s="53" t="s">
        <v>142</v>
      </c>
      <c r="G244" s="53" t="s">
        <v>728</v>
      </c>
      <c r="H244" s="53" t="s">
        <v>143</v>
      </c>
      <c r="I244" s="53" t="s">
        <v>94</v>
      </c>
      <c r="J244" s="53"/>
      <c r="K244" s="53"/>
      <c r="L244" s="234">
        <v>20.069149999999997</v>
      </c>
      <c r="M244" s="205">
        <v>0</v>
      </c>
      <c r="N244" s="205">
        <v>0</v>
      </c>
      <c r="O244" s="205">
        <v>0</v>
      </c>
      <c r="P244" s="187">
        <v>0</v>
      </c>
      <c r="Q244" s="188">
        <v>0</v>
      </c>
    </row>
    <row r="245" spans="1:17" ht="11.25" customHeight="1">
      <c r="A245" s="267">
        <f t="shared" si="3"/>
        <v>57</v>
      </c>
      <c r="B245" s="209" t="s">
        <v>1024</v>
      </c>
      <c r="C245" s="248">
        <v>0</v>
      </c>
      <c r="D245" s="210"/>
      <c r="E245" s="271">
        <f>SUM(E246:E247)</f>
        <v>30</v>
      </c>
      <c r="F245" s="209" t="s">
        <v>142</v>
      </c>
      <c r="G245" s="209" t="s">
        <v>728</v>
      </c>
      <c r="H245" s="209" t="s">
        <v>143</v>
      </c>
      <c r="I245" s="209" t="s">
        <v>94</v>
      </c>
      <c r="J245" s="209"/>
      <c r="K245" s="209"/>
      <c r="L245" s="244">
        <v>52.356899999999996</v>
      </c>
      <c r="M245" s="244">
        <v>0</v>
      </c>
      <c r="N245" s="244">
        <v>0</v>
      </c>
      <c r="O245" s="244">
        <v>0</v>
      </c>
      <c r="P245" s="211">
        <v>0</v>
      </c>
      <c r="Q245" s="212">
        <v>0</v>
      </c>
    </row>
    <row r="246" spans="1:17" ht="11.25" customHeight="1">
      <c r="A246" s="124">
        <f t="shared" si="3"/>
        <v>57</v>
      </c>
      <c r="B246" s="53" t="s">
        <v>1024</v>
      </c>
      <c r="C246" s="249">
        <v>1</v>
      </c>
      <c r="D246" s="55">
        <v>41251</v>
      </c>
      <c r="E246" s="8">
        <v>15</v>
      </c>
      <c r="F246" s="53" t="s">
        <v>142</v>
      </c>
      <c r="G246" s="53" t="s">
        <v>728</v>
      </c>
      <c r="H246" s="53" t="s">
        <v>143</v>
      </c>
      <c r="I246" s="53" t="s">
        <v>94</v>
      </c>
      <c r="J246" s="53"/>
      <c r="K246" s="53"/>
      <c r="L246" s="234">
        <v>28.098799999999997</v>
      </c>
      <c r="M246" s="205">
        <v>0</v>
      </c>
      <c r="N246" s="205">
        <v>0</v>
      </c>
      <c r="O246" s="205">
        <v>0</v>
      </c>
      <c r="P246" s="187">
        <v>0</v>
      </c>
      <c r="Q246" s="188">
        <v>0</v>
      </c>
    </row>
    <row r="247" spans="1:17" s="4" customFormat="1" ht="11.25" customHeight="1">
      <c r="A247" s="124">
        <f t="shared" si="3"/>
        <v>57</v>
      </c>
      <c r="B247" s="53" t="s">
        <v>1024</v>
      </c>
      <c r="C247" s="249">
        <v>2</v>
      </c>
      <c r="D247" s="55">
        <v>41542</v>
      </c>
      <c r="E247" s="8">
        <v>15</v>
      </c>
      <c r="F247" s="53" t="s">
        <v>142</v>
      </c>
      <c r="G247" s="53" t="s">
        <v>728</v>
      </c>
      <c r="H247" s="53" t="s">
        <v>143</v>
      </c>
      <c r="I247" s="53" t="s">
        <v>94</v>
      </c>
      <c r="J247" s="53"/>
      <c r="K247" s="53"/>
      <c r="L247" s="234">
        <v>24.258099999999995</v>
      </c>
      <c r="M247" s="205">
        <v>0</v>
      </c>
      <c r="N247" s="205">
        <v>0</v>
      </c>
      <c r="O247" s="205">
        <v>0</v>
      </c>
      <c r="P247" s="187">
        <v>0</v>
      </c>
      <c r="Q247" s="188">
        <v>0</v>
      </c>
    </row>
    <row r="248" spans="1:17" ht="11.25" customHeight="1">
      <c r="A248" s="267">
        <f t="shared" si="3"/>
        <v>58</v>
      </c>
      <c r="B248" s="209" t="s">
        <v>453</v>
      </c>
      <c r="C248" s="248">
        <v>0</v>
      </c>
      <c r="D248" s="210"/>
      <c r="E248" s="271">
        <f>SUM(E249:E250)</f>
        <v>500</v>
      </c>
      <c r="F248" s="209" t="s">
        <v>523</v>
      </c>
      <c r="G248" s="209" t="s">
        <v>569</v>
      </c>
      <c r="H248" s="209" t="s">
        <v>454</v>
      </c>
      <c r="I248" s="209" t="s">
        <v>827</v>
      </c>
      <c r="J248" s="209" t="s">
        <v>571</v>
      </c>
      <c r="K248" s="209" t="s">
        <v>826</v>
      </c>
      <c r="L248" s="244">
        <v>3294.3418199999996</v>
      </c>
      <c r="M248" s="244">
        <v>2575.1604399999997</v>
      </c>
      <c r="N248" s="244">
        <v>105.13955999999999</v>
      </c>
      <c r="O248" s="244">
        <v>820</v>
      </c>
      <c r="P248" s="211">
        <v>3199935.8686467884</v>
      </c>
      <c r="Q248" s="212">
        <v>0.97134300066250834</v>
      </c>
    </row>
    <row r="249" spans="1:17" ht="11.25" customHeight="1">
      <c r="A249" s="124">
        <f t="shared" si="3"/>
        <v>58</v>
      </c>
      <c r="B249" s="53" t="s">
        <v>453</v>
      </c>
      <c r="C249" s="249">
        <v>1</v>
      </c>
      <c r="D249" s="55">
        <v>39558</v>
      </c>
      <c r="E249" s="92">
        <v>250</v>
      </c>
      <c r="F249" s="53" t="s">
        <v>523</v>
      </c>
      <c r="G249" s="53" t="s">
        <v>569</v>
      </c>
      <c r="H249" s="53" t="s">
        <v>454</v>
      </c>
      <c r="I249" s="53" t="s">
        <v>827</v>
      </c>
      <c r="J249" s="53" t="s">
        <v>571</v>
      </c>
      <c r="K249" s="53" t="s">
        <v>826</v>
      </c>
      <c r="L249" s="234">
        <v>1685.1183929219999</v>
      </c>
      <c r="M249" s="234">
        <v>1317.23822</v>
      </c>
      <c r="N249" s="234">
        <v>50.292999999999999</v>
      </c>
      <c r="O249" s="234">
        <v>566</v>
      </c>
      <c r="P249" s="187">
        <v>1633309.2227338769</v>
      </c>
      <c r="Q249" s="188">
        <v>0.96925487822948408</v>
      </c>
    </row>
    <row r="250" spans="1:17" s="4" customFormat="1" ht="11.25" customHeight="1">
      <c r="A250" s="124">
        <f t="shared" si="3"/>
        <v>58</v>
      </c>
      <c r="B250" s="53" t="s">
        <v>453</v>
      </c>
      <c r="C250" s="249">
        <v>2</v>
      </c>
      <c r="D250" s="55">
        <v>40006</v>
      </c>
      <c r="E250" s="92">
        <v>250</v>
      </c>
      <c r="F250" s="53" t="s">
        <v>523</v>
      </c>
      <c r="G250" s="53" t="s">
        <v>569</v>
      </c>
      <c r="H250" s="53" t="s">
        <v>454</v>
      </c>
      <c r="I250" s="53" t="s">
        <v>827</v>
      </c>
      <c r="J250" s="53" t="s">
        <v>571</v>
      </c>
      <c r="K250" s="53" t="s">
        <v>826</v>
      </c>
      <c r="L250" s="234">
        <v>1609.2234270779995</v>
      </c>
      <c r="M250" s="234">
        <v>1257.9222199999999</v>
      </c>
      <c r="N250" s="234">
        <v>54.846559999999997</v>
      </c>
      <c r="O250" s="234">
        <v>254</v>
      </c>
      <c r="P250" s="187">
        <v>1566626.6459129113</v>
      </c>
      <c r="Q250" s="188">
        <v>0.97352960412561562</v>
      </c>
    </row>
    <row r="251" spans="1:17" ht="11.25" customHeight="1">
      <c r="A251" s="267">
        <f t="shared" si="3"/>
        <v>59</v>
      </c>
      <c r="B251" s="209" t="s">
        <v>843</v>
      </c>
      <c r="C251" s="248">
        <v>0</v>
      </c>
      <c r="D251" s="210"/>
      <c r="E251" s="271">
        <f>SUM(E252:E258)</f>
        <v>300</v>
      </c>
      <c r="F251" s="209" t="s">
        <v>532</v>
      </c>
      <c r="G251" s="209" t="s">
        <v>326</v>
      </c>
      <c r="H251" s="209" t="s">
        <v>844</v>
      </c>
      <c r="I251" s="209" t="s">
        <v>94</v>
      </c>
      <c r="J251" s="209"/>
      <c r="K251" s="209"/>
      <c r="L251" s="244">
        <v>911.08169999999996</v>
      </c>
      <c r="M251" s="244">
        <v>0</v>
      </c>
      <c r="N251" s="244">
        <v>0</v>
      </c>
      <c r="O251" s="244">
        <v>0</v>
      </c>
      <c r="P251" s="211">
        <v>0</v>
      </c>
      <c r="Q251" s="212">
        <v>0</v>
      </c>
    </row>
    <row r="252" spans="1:17" ht="11.25" customHeight="1">
      <c r="A252" s="124">
        <f t="shared" si="3"/>
        <v>59</v>
      </c>
      <c r="B252" s="53" t="s">
        <v>843</v>
      </c>
      <c r="C252" s="249">
        <v>1</v>
      </c>
      <c r="D252" s="55">
        <v>9863</v>
      </c>
      <c r="E252" s="8">
        <v>25</v>
      </c>
      <c r="F252" s="53" t="s">
        <v>532</v>
      </c>
      <c r="G252" s="53" t="s">
        <v>326</v>
      </c>
      <c r="H252" s="53" t="s">
        <v>844</v>
      </c>
      <c r="I252" s="53" t="s">
        <v>94</v>
      </c>
      <c r="J252" s="53"/>
      <c r="K252" s="53"/>
      <c r="L252" s="234">
        <v>449.27234999999996</v>
      </c>
      <c r="M252" s="205">
        <v>0</v>
      </c>
      <c r="N252" s="205">
        <v>0</v>
      </c>
      <c r="O252" s="205">
        <v>0</v>
      </c>
      <c r="P252" s="187">
        <v>0</v>
      </c>
      <c r="Q252" s="188">
        <v>0</v>
      </c>
    </row>
    <row r="253" spans="1:17" s="4" customFormat="1" ht="11.25" customHeight="1">
      <c r="A253" s="124">
        <f t="shared" si="3"/>
        <v>59</v>
      </c>
      <c r="B253" s="53" t="s">
        <v>843</v>
      </c>
      <c r="C253" s="249">
        <v>2</v>
      </c>
      <c r="D253" s="55">
        <v>9863</v>
      </c>
      <c r="E253" s="8">
        <v>25</v>
      </c>
      <c r="F253" s="53" t="s">
        <v>532</v>
      </c>
      <c r="G253" s="53" t="s">
        <v>326</v>
      </c>
      <c r="H253" s="53" t="s">
        <v>844</v>
      </c>
      <c r="I253" s="53" t="s">
        <v>94</v>
      </c>
      <c r="J253" s="53"/>
      <c r="K253" s="53"/>
      <c r="L253" s="234">
        <v>0</v>
      </c>
      <c r="M253" s="205">
        <v>0</v>
      </c>
      <c r="N253" s="205">
        <v>0</v>
      </c>
      <c r="O253" s="205">
        <v>0</v>
      </c>
      <c r="P253" s="187">
        <v>0</v>
      </c>
      <c r="Q253" s="188">
        <v>0</v>
      </c>
    </row>
    <row r="254" spans="1:17" ht="11.25" customHeight="1">
      <c r="A254" s="124">
        <f t="shared" si="3"/>
        <v>59</v>
      </c>
      <c r="B254" s="53" t="s">
        <v>843</v>
      </c>
      <c r="C254" s="249">
        <v>3</v>
      </c>
      <c r="D254" s="55">
        <v>9894</v>
      </c>
      <c r="E254" s="8">
        <v>25</v>
      </c>
      <c r="F254" s="53" t="s">
        <v>532</v>
      </c>
      <c r="G254" s="53" t="s">
        <v>326</v>
      </c>
      <c r="H254" s="53" t="s">
        <v>844</v>
      </c>
      <c r="I254" s="53" t="s">
        <v>94</v>
      </c>
      <c r="J254" s="53"/>
      <c r="K254" s="53"/>
      <c r="L254" s="234">
        <v>0</v>
      </c>
      <c r="M254" s="205">
        <v>0</v>
      </c>
      <c r="N254" s="205">
        <v>0</v>
      </c>
      <c r="O254" s="205">
        <v>0</v>
      </c>
      <c r="P254" s="187">
        <v>0</v>
      </c>
      <c r="Q254" s="188">
        <v>0</v>
      </c>
    </row>
    <row r="255" spans="1:17" ht="11.25" customHeight="1">
      <c r="A255" s="124">
        <f t="shared" si="3"/>
        <v>59</v>
      </c>
      <c r="B255" s="53" t="s">
        <v>843</v>
      </c>
      <c r="C255" s="249">
        <v>4</v>
      </c>
      <c r="D255" s="55">
        <v>9922</v>
      </c>
      <c r="E255" s="8">
        <v>25</v>
      </c>
      <c r="F255" s="53" t="s">
        <v>532</v>
      </c>
      <c r="G255" s="53" t="s">
        <v>326</v>
      </c>
      <c r="H255" s="53" t="s">
        <v>844</v>
      </c>
      <c r="I255" s="53" t="s">
        <v>94</v>
      </c>
      <c r="J255" s="53"/>
      <c r="K255" s="53"/>
      <c r="L255" s="234">
        <v>0</v>
      </c>
      <c r="M255" s="205">
        <v>0</v>
      </c>
      <c r="N255" s="205">
        <v>0</v>
      </c>
      <c r="O255" s="205">
        <v>0</v>
      </c>
      <c r="P255" s="187">
        <v>0</v>
      </c>
      <c r="Q255" s="188">
        <v>0</v>
      </c>
    </row>
    <row r="256" spans="1:17" s="4" customFormat="1" ht="11.25" customHeight="1">
      <c r="A256" s="124">
        <f t="shared" si="3"/>
        <v>59</v>
      </c>
      <c r="B256" s="53" t="s">
        <v>843</v>
      </c>
      <c r="C256" s="249">
        <v>5</v>
      </c>
      <c r="D256" s="55">
        <v>9983</v>
      </c>
      <c r="E256" s="8">
        <v>25</v>
      </c>
      <c r="F256" s="53" t="s">
        <v>532</v>
      </c>
      <c r="G256" s="53" t="s">
        <v>326</v>
      </c>
      <c r="H256" s="53" t="s">
        <v>844</v>
      </c>
      <c r="I256" s="53" t="s">
        <v>94</v>
      </c>
      <c r="J256" s="53"/>
      <c r="K256" s="53"/>
      <c r="L256" s="234">
        <v>0</v>
      </c>
      <c r="M256" s="205">
        <v>0</v>
      </c>
      <c r="N256" s="205">
        <v>0</v>
      </c>
      <c r="O256" s="205">
        <v>0</v>
      </c>
      <c r="P256" s="187">
        <v>0</v>
      </c>
      <c r="Q256" s="188">
        <v>0</v>
      </c>
    </row>
    <row r="257" spans="1:17" ht="11.25" customHeight="1">
      <c r="A257" s="124">
        <f t="shared" si="3"/>
        <v>59</v>
      </c>
      <c r="B257" s="53" t="s">
        <v>843</v>
      </c>
      <c r="C257" s="249">
        <v>6</v>
      </c>
      <c r="D257" s="55">
        <v>17929</v>
      </c>
      <c r="E257" s="8">
        <v>25</v>
      </c>
      <c r="F257" s="53" t="s">
        <v>532</v>
      </c>
      <c r="G257" s="53" t="s">
        <v>326</v>
      </c>
      <c r="H257" s="53" t="s">
        <v>844</v>
      </c>
      <c r="I257" s="53" t="s">
        <v>94</v>
      </c>
      <c r="J257" s="53"/>
      <c r="K257" s="53"/>
      <c r="L257" s="234">
        <v>0</v>
      </c>
      <c r="M257" s="205">
        <v>0</v>
      </c>
      <c r="N257" s="205">
        <v>0</v>
      </c>
      <c r="O257" s="205">
        <v>0</v>
      </c>
      <c r="P257" s="187">
        <v>0</v>
      </c>
      <c r="Q257" s="188">
        <v>0</v>
      </c>
    </row>
    <row r="258" spans="1:17" ht="11.25" customHeight="1">
      <c r="A258" s="124">
        <f t="shared" si="3"/>
        <v>59</v>
      </c>
      <c r="B258" s="53" t="s">
        <v>845</v>
      </c>
      <c r="C258" s="249">
        <v>7</v>
      </c>
      <c r="D258" s="55">
        <v>34787</v>
      </c>
      <c r="E258" s="8">
        <v>150</v>
      </c>
      <c r="F258" s="53" t="s">
        <v>532</v>
      </c>
      <c r="G258" s="53" t="s">
        <v>326</v>
      </c>
      <c r="H258" s="53" t="s">
        <v>844</v>
      </c>
      <c r="I258" s="53" t="s">
        <v>94</v>
      </c>
      <c r="J258" s="53"/>
      <c r="K258" s="53"/>
      <c r="L258" s="234">
        <v>461.80934999999999</v>
      </c>
      <c r="M258" s="205">
        <v>0</v>
      </c>
      <c r="N258" s="205">
        <v>0</v>
      </c>
      <c r="O258" s="205">
        <v>0</v>
      </c>
      <c r="P258" s="187">
        <v>0</v>
      </c>
      <c r="Q258" s="188">
        <v>0</v>
      </c>
    </row>
    <row r="259" spans="1:17" ht="11.25" customHeight="1">
      <c r="A259" s="267">
        <f t="shared" si="3"/>
        <v>60</v>
      </c>
      <c r="B259" s="209" t="s">
        <v>770</v>
      </c>
      <c r="C259" s="248">
        <v>0</v>
      </c>
      <c r="D259" s="210"/>
      <c r="E259" s="271">
        <f>SUM(E260:E261)</f>
        <v>80</v>
      </c>
      <c r="F259" s="209" t="s">
        <v>532</v>
      </c>
      <c r="G259" s="209" t="s">
        <v>728</v>
      </c>
      <c r="H259" s="209" t="s">
        <v>56</v>
      </c>
      <c r="I259" s="209" t="s">
        <v>94</v>
      </c>
      <c r="J259" s="209"/>
      <c r="K259" s="209"/>
      <c r="L259" s="244">
        <v>69.242049999999992</v>
      </c>
      <c r="M259" s="244">
        <v>0</v>
      </c>
      <c r="N259" s="244">
        <v>0</v>
      </c>
      <c r="O259" s="244">
        <v>0</v>
      </c>
      <c r="P259" s="211">
        <v>0</v>
      </c>
      <c r="Q259" s="212">
        <v>0</v>
      </c>
    </row>
    <row r="260" spans="1:17" ht="11.25" customHeight="1">
      <c r="A260" s="124">
        <f t="shared" ref="A260:A323" si="4">IF(C260&gt;0,A259,A259+1)</f>
        <v>60</v>
      </c>
      <c r="B260" s="53" t="s">
        <v>770</v>
      </c>
      <c r="C260" s="249">
        <v>1</v>
      </c>
      <c r="D260" s="55">
        <v>32231</v>
      </c>
      <c r="E260" s="8">
        <v>40</v>
      </c>
      <c r="F260" s="53" t="s">
        <v>532</v>
      </c>
      <c r="G260" s="53" t="s">
        <v>728</v>
      </c>
      <c r="H260" s="53" t="s">
        <v>56</v>
      </c>
      <c r="I260" s="53" t="s">
        <v>94</v>
      </c>
      <c r="J260" s="53"/>
      <c r="K260" s="53"/>
      <c r="L260" s="234">
        <v>59.90894999999999</v>
      </c>
      <c r="M260" s="205">
        <v>0</v>
      </c>
      <c r="N260" s="205">
        <v>0</v>
      </c>
      <c r="O260" s="205">
        <v>0</v>
      </c>
      <c r="P260" s="187">
        <v>0</v>
      </c>
      <c r="Q260" s="188">
        <v>0</v>
      </c>
    </row>
    <row r="261" spans="1:17" ht="11.25" customHeight="1">
      <c r="A261" s="124">
        <f t="shared" si="4"/>
        <v>60</v>
      </c>
      <c r="B261" s="53" t="s">
        <v>770</v>
      </c>
      <c r="C261" s="249">
        <v>2</v>
      </c>
      <c r="D261" s="55">
        <v>32040</v>
      </c>
      <c r="E261" s="8">
        <v>40</v>
      </c>
      <c r="F261" s="53" t="s">
        <v>532</v>
      </c>
      <c r="G261" s="53" t="s">
        <v>728</v>
      </c>
      <c r="H261" s="53" t="s">
        <v>56</v>
      </c>
      <c r="I261" s="53" t="s">
        <v>94</v>
      </c>
      <c r="J261" s="53"/>
      <c r="K261" s="53"/>
      <c r="L261" s="234">
        <v>9.3331</v>
      </c>
      <c r="M261" s="205">
        <v>0</v>
      </c>
      <c r="N261" s="205">
        <v>0</v>
      </c>
      <c r="O261" s="205">
        <v>0</v>
      </c>
      <c r="P261" s="187">
        <v>0</v>
      </c>
      <c r="Q261" s="188">
        <v>0</v>
      </c>
    </row>
    <row r="262" spans="1:17" ht="11.25" customHeight="1">
      <c r="A262" s="267">
        <f t="shared" si="4"/>
        <v>61</v>
      </c>
      <c r="B262" s="209" t="s">
        <v>846</v>
      </c>
      <c r="C262" s="248">
        <v>0</v>
      </c>
      <c r="D262" s="210"/>
      <c r="E262" s="271">
        <f>SUM(E263:E267)</f>
        <v>75</v>
      </c>
      <c r="F262" s="209" t="s">
        <v>532</v>
      </c>
      <c r="G262" s="209" t="s">
        <v>326</v>
      </c>
      <c r="H262" s="209" t="s">
        <v>844</v>
      </c>
      <c r="I262" s="209" t="s">
        <v>94</v>
      </c>
      <c r="J262" s="209"/>
      <c r="K262" s="209"/>
      <c r="L262" s="244">
        <v>353.25484999999998</v>
      </c>
      <c r="M262" s="244">
        <v>0</v>
      </c>
      <c r="N262" s="244">
        <v>0</v>
      </c>
      <c r="O262" s="244">
        <v>0</v>
      </c>
      <c r="P262" s="211">
        <v>0</v>
      </c>
      <c r="Q262" s="212">
        <v>0</v>
      </c>
    </row>
    <row r="263" spans="1:17" ht="11.25" customHeight="1">
      <c r="A263" s="124">
        <f t="shared" si="4"/>
        <v>61</v>
      </c>
      <c r="B263" s="53" t="s">
        <v>846</v>
      </c>
      <c r="C263" s="249">
        <v>1</v>
      </c>
      <c r="D263" s="55">
        <v>35885</v>
      </c>
      <c r="E263" s="8">
        <v>24</v>
      </c>
      <c r="F263" s="53" t="s">
        <v>532</v>
      </c>
      <c r="G263" s="53" t="s">
        <v>326</v>
      </c>
      <c r="H263" s="53" t="s">
        <v>844</v>
      </c>
      <c r="I263" s="53" t="s">
        <v>94</v>
      </c>
      <c r="J263" s="53"/>
      <c r="K263" s="53"/>
      <c r="L263" s="234">
        <v>349.78229999999996</v>
      </c>
      <c r="M263" s="205">
        <v>0</v>
      </c>
      <c r="N263" s="205">
        <v>0</v>
      </c>
      <c r="O263" s="205">
        <v>0</v>
      </c>
      <c r="P263" s="187">
        <v>0</v>
      </c>
      <c r="Q263" s="188">
        <v>0</v>
      </c>
    </row>
    <row r="264" spans="1:17" s="4" customFormat="1" ht="11.25" customHeight="1">
      <c r="A264" s="124">
        <f t="shared" si="4"/>
        <v>61</v>
      </c>
      <c r="B264" s="53" t="s">
        <v>846</v>
      </c>
      <c r="C264" s="249">
        <v>2</v>
      </c>
      <c r="D264" s="55">
        <v>36067</v>
      </c>
      <c r="E264" s="8">
        <v>24</v>
      </c>
      <c r="F264" s="53" t="s">
        <v>532</v>
      </c>
      <c r="G264" s="53" t="s">
        <v>326</v>
      </c>
      <c r="H264" s="53" t="s">
        <v>844</v>
      </c>
      <c r="I264" s="53" t="s">
        <v>94</v>
      </c>
      <c r="J264" s="53"/>
      <c r="K264" s="53"/>
      <c r="L264" s="234">
        <v>0.82584999999999997</v>
      </c>
      <c r="M264" s="205">
        <v>0</v>
      </c>
      <c r="N264" s="205">
        <v>0</v>
      </c>
      <c r="O264" s="205">
        <v>0</v>
      </c>
      <c r="P264" s="187">
        <v>0</v>
      </c>
      <c r="Q264" s="188">
        <v>0</v>
      </c>
    </row>
    <row r="265" spans="1:17" ht="11.25" customHeight="1">
      <c r="A265" s="124">
        <f t="shared" si="4"/>
        <v>61</v>
      </c>
      <c r="B265" s="53" t="s">
        <v>846</v>
      </c>
      <c r="C265" s="249">
        <v>3</v>
      </c>
      <c r="D265" s="55">
        <v>36427</v>
      </c>
      <c r="E265" s="8">
        <v>24</v>
      </c>
      <c r="F265" s="53" t="s">
        <v>532</v>
      </c>
      <c r="G265" s="53" t="s">
        <v>326</v>
      </c>
      <c r="H265" s="53" t="s">
        <v>844</v>
      </c>
      <c r="I265" s="53" t="s">
        <v>94</v>
      </c>
      <c r="J265" s="53"/>
      <c r="K265" s="53"/>
      <c r="L265" s="234">
        <v>0</v>
      </c>
      <c r="M265" s="205">
        <v>0</v>
      </c>
      <c r="N265" s="205">
        <v>0</v>
      </c>
      <c r="O265" s="205">
        <v>0</v>
      </c>
      <c r="P265" s="187">
        <v>0</v>
      </c>
      <c r="Q265" s="188">
        <v>0</v>
      </c>
    </row>
    <row r="266" spans="1:17" ht="11.25" customHeight="1">
      <c r="A266" s="124">
        <f t="shared" si="4"/>
        <v>61</v>
      </c>
      <c r="B266" s="53" t="s">
        <v>846</v>
      </c>
      <c r="C266" s="249">
        <v>4</v>
      </c>
      <c r="D266" s="55">
        <v>35697</v>
      </c>
      <c r="E266" s="92">
        <v>1.5</v>
      </c>
      <c r="F266" s="53" t="s">
        <v>532</v>
      </c>
      <c r="G266" s="53" t="s">
        <v>326</v>
      </c>
      <c r="H266" s="53" t="s">
        <v>844</v>
      </c>
      <c r="I266" s="53" t="s">
        <v>94</v>
      </c>
      <c r="J266" s="53"/>
      <c r="K266" s="53"/>
      <c r="L266" s="234">
        <v>2.6467000000000001</v>
      </c>
      <c r="M266" s="205">
        <v>0</v>
      </c>
      <c r="N266" s="205">
        <v>0</v>
      </c>
      <c r="O266" s="205">
        <v>0</v>
      </c>
      <c r="P266" s="187">
        <v>0</v>
      </c>
      <c r="Q266" s="188">
        <v>0</v>
      </c>
    </row>
    <row r="267" spans="1:17" s="4" customFormat="1" ht="11.25" customHeight="1">
      <c r="A267" s="124">
        <f t="shared" si="4"/>
        <v>61</v>
      </c>
      <c r="B267" s="53" t="s">
        <v>846</v>
      </c>
      <c r="C267" s="249">
        <v>5</v>
      </c>
      <c r="D267" s="55">
        <v>35697</v>
      </c>
      <c r="E267" s="92">
        <v>1.5</v>
      </c>
      <c r="F267" s="53" t="s">
        <v>532</v>
      </c>
      <c r="G267" s="53" t="s">
        <v>326</v>
      </c>
      <c r="H267" s="53" t="s">
        <v>844</v>
      </c>
      <c r="I267" s="53" t="s">
        <v>94</v>
      </c>
      <c r="J267" s="53"/>
      <c r="K267" s="53"/>
      <c r="L267" s="234">
        <v>0</v>
      </c>
      <c r="M267" s="205">
        <v>0</v>
      </c>
      <c r="N267" s="205">
        <v>0</v>
      </c>
      <c r="O267" s="205">
        <v>0</v>
      </c>
      <c r="P267" s="187">
        <v>0</v>
      </c>
      <c r="Q267" s="188">
        <v>0</v>
      </c>
    </row>
    <row r="268" spans="1:17" s="4" customFormat="1" ht="11.25" customHeight="1">
      <c r="A268" s="267">
        <f t="shared" si="4"/>
        <v>62</v>
      </c>
      <c r="B268" s="209" t="s">
        <v>536</v>
      </c>
      <c r="C268" s="248">
        <v>0</v>
      </c>
      <c r="D268" s="210"/>
      <c r="E268" s="271">
        <f>SUM(E269:E274)</f>
        <v>1870</v>
      </c>
      <c r="F268" s="209" t="s">
        <v>532</v>
      </c>
      <c r="G268" s="209" t="s">
        <v>728</v>
      </c>
      <c r="H268" s="209" t="s">
        <v>56</v>
      </c>
      <c r="I268" s="209" t="s">
        <v>827</v>
      </c>
      <c r="J268" s="209" t="s">
        <v>571</v>
      </c>
      <c r="K268" s="209" t="s">
        <v>826</v>
      </c>
      <c r="L268" s="244">
        <v>6653.7650000000003</v>
      </c>
      <c r="M268" s="244">
        <v>5778.0599999999995</v>
      </c>
      <c r="N268" s="244">
        <v>255.24099999999999</v>
      </c>
      <c r="O268" s="244">
        <v>7598.1990000000005</v>
      </c>
      <c r="P268" s="211">
        <v>7072439.2397618704</v>
      </c>
      <c r="Q268" s="212">
        <v>1.0629229075210604</v>
      </c>
    </row>
    <row r="269" spans="1:17" s="4" customFormat="1" ht="11.25" customHeight="1">
      <c r="A269" s="124">
        <f t="shared" si="4"/>
        <v>62</v>
      </c>
      <c r="B269" s="53" t="s">
        <v>536</v>
      </c>
      <c r="C269" s="249">
        <v>1</v>
      </c>
      <c r="D269" s="55">
        <v>25036</v>
      </c>
      <c r="E269" s="92">
        <v>0</v>
      </c>
      <c r="F269" s="53" t="s">
        <v>532</v>
      </c>
      <c r="G269" s="53" t="s">
        <v>728</v>
      </c>
      <c r="H269" s="53" t="s">
        <v>56</v>
      </c>
      <c r="I269" s="53" t="s">
        <v>827</v>
      </c>
      <c r="J269" s="53" t="s">
        <v>571</v>
      </c>
      <c r="K269" s="53" t="s">
        <v>826</v>
      </c>
      <c r="L269" s="205">
        <v>0</v>
      </c>
      <c r="M269" s="205">
        <v>0</v>
      </c>
      <c r="N269" s="205">
        <v>0</v>
      </c>
      <c r="O269" s="205">
        <v>0</v>
      </c>
      <c r="P269" s="187">
        <v>0</v>
      </c>
      <c r="Q269" s="188">
        <v>0</v>
      </c>
    </row>
    <row r="270" spans="1:17" ht="11.25" customHeight="1">
      <c r="A270" s="124">
        <f t="shared" si="4"/>
        <v>62</v>
      </c>
      <c r="B270" s="53" t="s">
        <v>536</v>
      </c>
      <c r="C270" s="249">
        <v>2</v>
      </c>
      <c r="D270" s="55">
        <v>28942</v>
      </c>
      <c r="E270" s="92">
        <v>0</v>
      </c>
      <c r="F270" s="53" t="s">
        <v>532</v>
      </c>
      <c r="G270" s="53" t="s">
        <v>728</v>
      </c>
      <c r="H270" s="53" t="s">
        <v>56</v>
      </c>
      <c r="I270" s="53" t="s">
        <v>827</v>
      </c>
      <c r="J270" s="53" t="s">
        <v>571</v>
      </c>
      <c r="K270" s="53" t="s">
        <v>826</v>
      </c>
      <c r="L270" s="205">
        <v>0</v>
      </c>
      <c r="M270" s="205">
        <v>0</v>
      </c>
      <c r="N270" s="205">
        <v>0</v>
      </c>
      <c r="O270" s="205">
        <v>0</v>
      </c>
      <c r="P270" s="187">
        <v>0</v>
      </c>
      <c r="Q270" s="188">
        <v>0</v>
      </c>
    </row>
    <row r="271" spans="1:17" ht="11.25" customHeight="1">
      <c r="A271" s="124">
        <f t="shared" si="4"/>
        <v>62</v>
      </c>
      <c r="B271" s="53" t="s">
        <v>536</v>
      </c>
      <c r="C271" s="249">
        <v>3</v>
      </c>
      <c r="D271" s="55">
        <v>30075</v>
      </c>
      <c r="E271" s="92">
        <v>210</v>
      </c>
      <c r="F271" s="53" t="s">
        <v>532</v>
      </c>
      <c r="G271" s="53" t="s">
        <v>728</v>
      </c>
      <c r="H271" s="53" t="s">
        <v>56</v>
      </c>
      <c r="I271" s="53" t="s">
        <v>827</v>
      </c>
      <c r="J271" s="53" t="s">
        <v>571</v>
      </c>
      <c r="K271" s="53" t="s">
        <v>826</v>
      </c>
      <c r="L271" s="234">
        <v>904.80899999999997</v>
      </c>
      <c r="M271" s="234">
        <v>952.05600000000004</v>
      </c>
      <c r="N271" s="234">
        <v>0</v>
      </c>
      <c r="O271" s="234">
        <v>3596.8090000000002</v>
      </c>
      <c r="P271" s="187">
        <v>1127643.1059051617</v>
      </c>
      <c r="Q271" s="188">
        <v>1.2462775081869895</v>
      </c>
    </row>
    <row r="272" spans="1:17" ht="11.25" customHeight="1">
      <c r="A272" s="124">
        <f t="shared" si="4"/>
        <v>62</v>
      </c>
      <c r="B272" s="53" t="s">
        <v>536</v>
      </c>
      <c r="C272" s="249">
        <v>4</v>
      </c>
      <c r="D272" s="55">
        <v>40975</v>
      </c>
      <c r="E272" s="92">
        <v>500</v>
      </c>
      <c r="F272" s="53" t="s">
        <v>532</v>
      </c>
      <c r="G272" s="53" t="s">
        <v>728</v>
      </c>
      <c r="H272" s="53" t="s">
        <v>56</v>
      </c>
      <c r="I272" s="53" t="s">
        <v>827</v>
      </c>
      <c r="J272" s="53" t="s">
        <v>571</v>
      </c>
      <c r="K272" s="53" t="s">
        <v>826</v>
      </c>
      <c r="L272" s="234">
        <v>2626.9490000000001</v>
      </c>
      <c r="M272" s="234">
        <v>2177.1759999999999</v>
      </c>
      <c r="N272" s="234">
        <v>113.105</v>
      </c>
      <c r="O272" s="234">
        <v>1368</v>
      </c>
      <c r="P272" s="187">
        <v>2674224.184695119</v>
      </c>
      <c r="Q272" s="188">
        <v>1.0179962323954972</v>
      </c>
    </row>
    <row r="273" spans="1:17" ht="11.25" customHeight="1">
      <c r="A273" s="124">
        <f t="shared" si="4"/>
        <v>62</v>
      </c>
      <c r="B273" s="53" t="s">
        <v>536</v>
      </c>
      <c r="C273" s="249">
        <v>5</v>
      </c>
      <c r="D273" s="55">
        <v>41642</v>
      </c>
      <c r="E273" s="92">
        <v>500</v>
      </c>
      <c r="F273" s="53" t="s">
        <v>532</v>
      </c>
      <c r="G273" s="53" t="s">
        <v>728</v>
      </c>
      <c r="H273" s="53" t="s">
        <v>56</v>
      </c>
      <c r="I273" s="53" t="s">
        <v>827</v>
      </c>
      <c r="J273" s="53" t="s">
        <v>571</v>
      </c>
      <c r="K273" s="53" t="s">
        <v>826</v>
      </c>
      <c r="L273" s="234">
        <v>2843.0729999999999</v>
      </c>
      <c r="M273" s="234">
        <v>2425.9229999999998</v>
      </c>
      <c r="N273" s="234">
        <v>129.727</v>
      </c>
      <c r="O273" s="234">
        <v>1632.5</v>
      </c>
      <c r="P273" s="187">
        <v>2986092.7945290138</v>
      </c>
      <c r="Q273" s="188">
        <v>1.0503046508228997</v>
      </c>
    </row>
    <row r="274" spans="1:17" s="4" customFormat="1" ht="11.25" customHeight="1">
      <c r="A274" s="124">
        <f t="shared" si="4"/>
        <v>62</v>
      </c>
      <c r="B274" s="53" t="s">
        <v>536</v>
      </c>
      <c r="C274" s="249">
        <v>6</v>
      </c>
      <c r="D274" s="55">
        <v>45709</v>
      </c>
      <c r="E274" s="92">
        <v>660</v>
      </c>
      <c r="F274" s="53" t="s">
        <v>532</v>
      </c>
      <c r="G274" s="53" t="s">
        <v>728</v>
      </c>
      <c r="H274" s="53" t="s">
        <v>56</v>
      </c>
      <c r="I274" s="53" t="s">
        <v>827</v>
      </c>
      <c r="J274" s="53" t="s">
        <v>571</v>
      </c>
      <c r="K274" s="53" t="s">
        <v>826</v>
      </c>
      <c r="L274" s="234">
        <v>278.93400000000003</v>
      </c>
      <c r="M274" s="234">
        <v>222.905</v>
      </c>
      <c r="N274" s="234">
        <v>12.409000000000001</v>
      </c>
      <c r="O274" s="234">
        <v>1000.89</v>
      </c>
      <c r="P274" s="187">
        <v>284479.15463257709</v>
      </c>
      <c r="Q274" s="188">
        <v>1.0198798089604604</v>
      </c>
    </row>
    <row r="275" spans="1:17" s="4" customFormat="1" ht="11.25" customHeight="1">
      <c r="A275" s="267">
        <f t="shared" si="4"/>
        <v>63</v>
      </c>
      <c r="B275" s="209" t="s">
        <v>894</v>
      </c>
      <c r="C275" s="248">
        <v>0</v>
      </c>
      <c r="D275" s="210"/>
      <c r="E275" s="271">
        <f>SUM(E276:E277)</f>
        <v>500</v>
      </c>
      <c r="F275" s="209" t="s">
        <v>520</v>
      </c>
      <c r="G275" s="209" t="s">
        <v>326</v>
      </c>
      <c r="H275" s="209" t="s">
        <v>895</v>
      </c>
      <c r="I275" s="209" t="s">
        <v>827</v>
      </c>
      <c r="J275" s="209" t="s">
        <v>571</v>
      </c>
      <c r="K275" s="209" t="s">
        <v>826</v>
      </c>
      <c r="L275" s="244">
        <v>2756.5088969999997</v>
      </c>
      <c r="M275" s="244">
        <v>2121.5455699999998</v>
      </c>
      <c r="N275" s="244">
        <v>0</v>
      </c>
      <c r="O275" s="244">
        <v>1338.1</v>
      </c>
      <c r="P275" s="211">
        <v>2862518.9219155079</v>
      </c>
      <c r="Q275" s="212">
        <v>1.0384580746432135</v>
      </c>
    </row>
    <row r="276" spans="1:17" ht="11.25" customHeight="1">
      <c r="A276" s="124">
        <f t="shared" si="4"/>
        <v>63</v>
      </c>
      <c r="B276" s="53" t="s">
        <v>894</v>
      </c>
      <c r="C276" s="249">
        <v>1</v>
      </c>
      <c r="D276" s="55">
        <v>41133</v>
      </c>
      <c r="E276" s="92">
        <v>250</v>
      </c>
      <c r="F276" s="53" t="s">
        <v>520</v>
      </c>
      <c r="G276" s="53" t="s">
        <v>326</v>
      </c>
      <c r="H276" s="53" t="s">
        <v>895</v>
      </c>
      <c r="I276" s="53" t="s">
        <v>827</v>
      </c>
      <c r="J276" s="53" t="s">
        <v>571</v>
      </c>
      <c r="K276" s="53" t="s">
        <v>826</v>
      </c>
      <c r="L276" s="234">
        <v>1279.0811550000001</v>
      </c>
      <c r="M276" s="234">
        <v>990.53940999999998</v>
      </c>
      <c r="N276" s="234">
        <v>0</v>
      </c>
      <c r="O276" s="234">
        <v>540.17999999999995</v>
      </c>
      <c r="P276" s="187">
        <v>1327447.8479438091</v>
      </c>
      <c r="Q276" s="188">
        <v>1.0378136232831989</v>
      </c>
    </row>
    <row r="277" spans="1:17" ht="11.25" customHeight="1">
      <c r="A277" s="124">
        <f t="shared" si="4"/>
        <v>63</v>
      </c>
      <c r="B277" s="53" t="s">
        <v>894</v>
      </c>
      <c r="C277" s="249">
        <v>2</v>
      </c>
      <c r="D277" s="55">
        <v>41364</v>
      </c>
      <c r="E277" s="92">
        <v>250</v>
      </c>
      <c r="F277" s="53" t="s">
        <v>520</v>
      </c>
      <c r="G277" s="53" t="s">
        <v>326</v>
      </c>
      <c r="H277" s="53" t="s">
        <v>895</v>
      </c>
      <c r="I277" s="53" t="s">
        <v>827</v>
      </c>
      <c r="J277" s="53" t="s">
        <v>571</v>
      </c>
      <c r="K277" s="53" t="s">
        <v>826</v>
      </c>
      <c r="L277" s="234">
        <v>1477.4277419999996</v>
      </c>
      <c r="M277" s="234">
        <v>1131.0061599999999</v>
      </c>
      <c r="N277" s="234">
        <v>0</v>
      </c>
      <c r="O277" s="234">
        <v>797.92</v>
      </c>
      <c r="P277" s="187">
        <v>1535071.0739716983</v>
      </c>
      <c r="Q277" s="188">
        <v>1.0390160075738573</v>
      </c>
    </row>
    <row r="278" spans="1:17" s="4" customFormat="1" ht="11.25" customHeight="1">
      <c r="A278" s="267">
        <f t="shared" si="4"/>
        <v>64</v>
      </c>
      <c r="B278" s="209" t="s">
        <v>1241</v>
      </c>
      <c r="C278" s="248">
        <v>0</v>
      </c>
      <c r="D278" s="210"/>
      <c r="E278" s="271">
        <f>SUM(E279:E280)</f>
        <v>600</v>
      </c>
      <c r="F278" s="209" t="s">
        <v>523</v>
      </c>
      <c r="G278" s="209" t="s">
        <v>326</v>
      </c>
      <c r="H278" s="209" t="s">
        <v>1242</v>
      </c>
      <c r="I278" s="209" t="s">
        <v>827</v>
      </c>
      <c r="J278" s="209" t="s">
        <v>571</v>
      </c>
      <c r="K278" s="209" t="s">
        <v>826</v>
      </c>
      <c r="L278" s="244">
        <v>3322.3</v>
      </c>
      <c r="M278" s="244">
        <v>2791.9630000000002</v>
      </c>
      <c r="N278" s="244">
        <v>0</v>
      </c>
      <c r="O278" s="244">
        <v>1737</v>
      </c>
      <c r="P278" s="211">
        <v>3616606.3304311247</v>
      </c>
      <c r="Q278" s="212">
        <v>1.0885851158628435</v>
      </c>
    </row>
    <row r="279" spans="1:17" ht="11.25" customHeight="1">
      <c r="A279" s="124">
        <f t="shared" si="4"/>
        <v>64</v>
      </c>
      <c r="B279" s="53" t="s">
        <v>1241</v>
      </c>
      <c r="C279" s="249">
        <v>1</v>
      </c>
      <c r="D279" s="55">
        <v>43187</v>
      </c>
      <c r="E279" s="92">
        <v>300</v>
      </c>
      <c r="F279" s="123" t="s">
        <v>523</v>
      </c>
      <c r="G279" s="123" t="s">
        <v>326</v>
      </c>
      <c r="H279" s="123" t="s">
        <v>1242</v>
      </c>
      <c r="I279" s="53" t="s">
        <v>827</v>
      </c>
      <c r="J279" s="53" t="s">
        <v>571</v>
      </c>
      <c r="K279" s="53" t="s">
        <v>826</v>
      </c>
      <c r="L279" s="234">
        <v>1713.7</v>
      </c>
      <c r="M279" s="234">
        <v>1430.7940000000001</v>
      </c>
      <c r="N279" s="234">
        <v>0</v>
      </c>
      <c r="O279" s="234">
        <v>686</v>
      </c>
      <c r="P279" s="187">
        <v>1852784.9558544853</v>
      </c>
      <c r="Q279" s="188">
        <v>1.0811606207938875</v>
      </c>
    </row>
    <row r="280" spans="1:17" s="4" customFormat="1" ht="11.25" customHeight="1">
      <c r="A280" s="124">
        <f t="shared" si="4"/>
        <v>64</v>
      </c>
      <c r="B280" s="53" t="s">
        <v>1241</v>
      </c>
      <c r="C280" s="249">
        <v>2</v>
      </c>
      <c r="D280" s="55">
        <v>42850</v>
      </c>
      <c r="E280" s="92">
        <v>300</v>
      </c>
      <c r="F280" s="166" t="s">
        <v>523</v>
      </c>
      <c r="G280" s="166" t="s">
        <v>326</v>
      </c>
      <c r="H280" s="166" t="s">
        <v>1242</v>
      </c>
      <c r="I280" s="53" t="s">
        <v>827</v>
      </c>
      <c r="J280" s="53" t="s">
        <v>571</v>
      </c>
      <c r="K280" s="53" t="s">
        <v>826</v>
      </c>
      <c r="L280" s="234">
        <v>1608.6</v>
      </c>
      <c r="M280" s="234">
        <v>1361.1690000000001</v>
      </c>
      <c r="N280" s="234">
        <v>0</v>
      </c>
      <c r="O280" s="234">
        <v>1051</v>
      </c>
      <c r="P280" s="187">
        <v>1763821.3745766401</v>
      </c>
      <c r="Q280" s="188">
        <v>1.0964947000973766</v>
      </c>
    </row>
    <row r="281" spans="1:17" s="4" customFormat="1" ht="11.25" customHeight="1">
      <c r="A281" s="267">
        <f t="shared" si="4"/>
        <v>65</v>
      </c>
      <c r="B281" s="209" t="s">
        <v>353</v>
      </c>
      <c r="C281" s="248">
        <v>0</v>
      </c>
      <c r="D281" s="210"/>
      <c r="E281" s="271">
        <f>SUM(E282:E283)</f>
        <v>0</v>
      </c>
      <c r="F281" s="209" t="s">
        <v>46</v>
      </c>
      <c r="G281" s="209" t="s">
        <v>728</v>
      </c>
      <c r="H281" s="209" t="s">
        <v>346</v>
      </c>
      <c r="I281" s="209" t="s">
        <v>94</v>
      </c>
      <c r="J281" s="209"/>
      <c r="K281" s="209"/>
      <c r="L281" s="244">
        <v>0</v>
      </c>
      <c r="M281" s="244">
        <v>0</v>
      </c>
      <c r="N281" s="244">
        <v>0</v>
      </c>
      <c r="O281" s="244">
        <v>0</v>
      </c>
      <c r="P281" s="211">
        <v>0</v>
      </c>
      <c r="Q281" s="212">
        <v>0</v>
      </c>
    </row>
    <row r="282" spans="1:17" ht="11.25" customHeight="1">
      <c r="A282" s="124">
        <f t="shared" si="4"/>
        <v>65</v>
      </c>
      <c r="B282" s="53" t="s">
        <v>353</v>
      </c>
      <c r="C282" s="249">
        <v>1</v>
      </c>
      <c r="D282" s="55">
        <v>30923</v>
      </c>
      <c r="E282" s="92">
        <v>0</v>
      </c>
      <c r="F282" s="53" t="s">
        <v>46</v>
      </c>
      <c r="G282" s="53" t="s">
        <v>728</v>
      </c>
      <c r="H282" s="53" t="s">
        <v>346</v>
      </c>
      <c r="I282" s="53" t="s">
        <v>94</v>
      </c>
      <c r="J282" s="53"/>
      <c r="K282" s="53"/>
      <c r="L282" s="205">
        <v>0</v>
      </c>
      <c r="M282" s="205">
        <v>0</v>
      </c>
      <c r="N282" s="205">
        <v>0</v>
      </c>
      <c r="O282" s="205">
        <v>0</v>
      </c>
      <c r="P282" s="187">
        <v>0</v>
      </c>
      <c r="Q282" s="188">
        <v>0</v>
      </c>
    </row>
    <row r="283" spans="1:17" s="4" customFormat="1" ht="11.25" customHeight="1">
      <c r="A283" s="124">
        <f t="shared" si="4"/>
        <v>65</v>
      </c>
      <c r="B283" s="136" t="s">
        <v>353</v>
      </c>
      <c r="C283" s="250">
        <v>2</v>
      </c>
      <c r="D283" s="138">
        <v>30963</v>
      </c>
      <c r="E283" s="92">
        <v>0</v>
      </c>
      <c r="F283" s="136" t="s">
        <v>46</v>
      </c>
      <c r="G283" s="136" t="s">
        <v>728</v>
      </c>
      <c r="H283" s="136" t="s">
        <v>346</v>
      </c>
      <c r="I283" s="136" t="s">
        <v>94</v>
      </c>
      <c r="J283" s="136"/>
      <c r="K283" s="136"/>
      <c r="L283" s="205">
        <v>0</v>
      </c>
      <c r="M283" s="205">
        <v>0</v>
      </c>
      <c r="N283" s="205">
        <v>0</v>
      </c>
      <c r="O283" s="205">
        <v>0</v>
      </c>
      <c r="P283" s="187">
        <v>0</v>
      </c>
      <c r="Q283" s="188">
        <v>0</v>
      </c>
    </row>
    <row r="284" spans="1:17" ht="10.5" customHeight="1">
      <c r="A284" s="267">
        <f t="shared" si="4"/>
        <v>66</v>
      </c>
      <c r="B284" s="218" t="s">
        <v>772</v>
      </c>
      <c r="C284" s="251">
        <v>0</v>
      </c>
      <c r="D284" s="219"/>
      <c r="E284" s="271">
        <f>SUM(E285)</f>
        <v>0</v>
      </c>
      <c r="F284" s="218" t="s">
        <v>520</v>
      </c>
      <c r="G284" s="218" t="s">
        <v>728</v>
      </c>
      <c r="H284" s="218" t="s">
        <v>521</v>
      </c>
      <c r="I284" s="218" t="s">
        <v>94</v>
      </c>
      <c r="J284" s="218"/>
      <c r="K284" s="218"/>
      <c r="L284" s="244">
        <v>0</v>
      </c>
      <c r="M284" s="244">
        <v>0</v>
      </c>
      <c r="N284" s="244">
        <v>0</v>
      </c>
      <c r="O284" s="244">
        <v>0</v>
      </c>
      <c r="P284" s="211">
        <v>0</v>
      </c>
      <c r="Q284" s="212">
        <v>0</v>
      </c>
    </row>
    <row r="285" spans="1:17" s="279" customFormat="1" ht="11.25" customHeight="1">
      <c r="A285" s="124">
        <f t="shared" si="4"/>
        <v>66</v>
      </c>
      <c r="B285" s="136" t="s">
        <v>772</v>
      </c>
      <c r="C285" s="250">
        <v>1</v>
      </c>
      <c r="D285" s="138">
        <v>33543</v>
      </c>
      <c r="E285" s="92">
        <v>0</v>
      </c>
      <c r="F285" s="136" t="s">
        <v>520</v>
      </c>
      <c r="G285" s="136" t="s">
        <v>728</v>
      </c>
      <c r="H285" s="136" t="s">
        <v>521</v>
      </c>
      <c r="I285" s="136" t="s">
        <v>94</v>
      </c>
      <c r="J285" s="136"/>
      <c r="K285" s="136"/>
      <c r="L285" s="205">
        <v>0</v>
      </c>
      <c r="M285" s="205">
        <v>0</v>
      </c>
      <c r="N285" s="205">
        <v>0</v>
      </c>
      <c r="O285" s="205">
        <v>0</v>
      </c>
      <c r="P285" s="187">
        <v>0</v>
      </c>
      <c r="Q285" s="188">
        <v>0</v>
      </c>
    </row>
    <row r="286" spans="1:17" s="4" customFormat="1" ht="11.25" customHeight="1">
      <c r="A286" s="267">
        <f t="shared" si="4"/>
        <v>67</v>
      </c>
      <c r="B286" s="209" t="s">
        <v>433</v>
      </c>
      <c r="C286" s="248">
        <v>0</v>
      </c>
      <c r="D286" s="210"/>
      <c r="E286" s="271">
        <f>SUM(E287:E290)</f>
        <v>0</v>
      </c>
      <c r="F286" s="209" t="s">
        <v>810</v>
      </c>
      <c r="G286" s="209" t="s">
        <v>569</v>
      </c>
      <c r="H286" s="209" t="s">
        <v>431</v>
      </c>
      <c r="I286" s="209" t="s">
        <v>827</v>
      </c>
      <c r="J286" s="209" t="s">
        <v>571</v>
      </c>
      <c r="K286" s="209" t="s">
        <v>826</v>
      </c>
      <c r="L286" s="244">
        <v>0</v>
      </c>
      <c r="M286" s="244">
        <v>0</v>
      </c>
      <c r="N286" s="244">
        <v>0</v>
      </c>
      <c r="O286" s="244">
        <v>0</v>
      </c>
      <c r="P286" s="211">
        <v>0</v>
      </c>
      <c r="Q286" s="212">
        <v>0</v>
      </c>
    </row>
    <row r="287" spans="1:17" ht="11.25" customHeight="1">
      <c r="A287" s="124">
        <f t="shared" si="4"/>
        <v>67</v>
      </c>
      <c r="B287" s="53" t="s">
        <v>433</v>
      </c>
      <c r="C287" s="249">
        <v>1</v>
      </c>
      <c r="D287" s="55">
        <v>18962</v>
      </c>
      <c r="E287" s="92">
        <v>0</v>
      </c>
      <c r="F287" s="53" t="s">
        <v>810</v>
      </c>
      <c r="G287" s="53" t="s">
        <v>569</v>
      </c>
      <c r="H287" s="53" t="s">
        <v>431</v>
      </c>
      <c r="I287" s="53" t="s">
        <v>827</v>
      </c>
      <c r="J287" s="53" t="s">
        <v>571</v>
      </c>
      <c r="K287" s="53" t="s">
        <v>826</v>
      </c>
      <c r="L287" s="205">
        <v>0</v>
      </c>
      <c r="M287" s="205">
        <v>0</v>
      </c>
      <c r="N287" s="205">
        <v>0</v>
      </c>
      <c r="O287" s="205">
        <v>0</v>
      </c>
      <c r="P287" s="187">
        <v>0</v>
      </c>
      <c r="Q287" s="188">
        <v>0</v>
      </c>
    </row>
    <row r="288" spans="1:17" ht="11.25" customHeight="1">
      <c r="A288" s="124">
        <f t="shared" si="4"/>
        <v>67</v>
      </c>
      <c r="B288" s="53" t="s">
        <v>433</v>
      </c>
      <c r="C288" s="249">
        <v>2</v>
      </c>
      <c r="D288" s="55">
        <v>18962</v>
      </c>
      <c r="E288" s="92">
        <v>0</v>
      </c>
      <c r="F288" s="53" t="s">
        <v>810</v>
      </c>
      <c r="G288" s="53" t="s">
        <v>569</v>
      </c>
      <c r="H288" s="53" t="s">
        <v>431</v>
      </c>
      <c r="I288" s="53" t="s">
        <v>827</v>
      </c>
      <c r="J288" s="53" t="s">
        <v>571</v>
      </c>
      <c r="K288" s="53" t="s">
        <v>826</v>
      </c>
      <c r="L288" s="205">
        <v>0</v>
      </c>
      <c r="M288" s="205">
        <v>0</v>
      </c>
      <c r="N288" s="205">
        <v>0</v>
      </c>
      <c r="O288" s="205">
        <v>0</v>
      </c>
      <c r="P288" s="187">
        <v>0</v>
      </c>
      <c r="Q288" s="188">
        <v>0</v>
      </c>
    </row>
    <row r="289" spans="1:17" s="4" customFormat="1" ht="11.25" customHeight="1">
      <c r="A289" s="124">
        <f t="shared" si="4"/>
        <v>67</v>
      </c>
      <c r="B289" s="53" t="s">
        <v>433</v>
      </c>
      <c r="C289" s="249">
        <v>3</v>
      </c>
      <c r="D289" s="55">
        <v>19328</v>
      </c>
      <c r="E289" s="92">
        <v>0</v>
      </c>
      <c r="F289" s="53" t="s">
        <v>810</v>
      </c>
      <c r="G289" s="53" t="s">
        <v>569</v>
      </c>
      <c r="H289" s="53" t="s">
        <v>431</v>
      </c>
      <c r="I289" s="53" t="s">
        <v>827</v>
      </c>
      <c r="J289" s="53" t="s">
        <v>571</v>
      </c>
      <c r="K289" s="53" t="s">
        <v>826</v>
      </c>
      <c r="L289" s="205">
        <v>0</v>
      </c>
      <c r="M289" s="205">
        <v>0</v>
      </c>
      <c r="N289" s="205">
        <v>0</v>
      </c>
      <c r="O289" s="205">
        <v>0</v>
      </c>
      <c r="P289" s="187">
        <v>0</v>
      </c>
      <c r="Q289" s="188">
        <v>0</v>
      </c>
    </row>
    <row r="290" spans="1:17" ht="11.25" customHeight="1">
      <c r="A290" s="124">
        <f t="shared" si="4"/>
        <v>67</v>
      </c>
      <c r="B290" s="53" t="s">
        <v>433</v>
      </c>
      <c r="C290" s="249">
        <v>4</v>
      </c>
      <c r="D290" s="55">
        <v>22220</v>
      </c>
      <c r="E290" s="92">
        <v>0</v>
      </c>
      <c r="F290" s="53" t="s">
        <v>810</v>
      </c>
      <c r="G290" s="53" t="s">
        <v>569</v>
      </c>
      <c r="H290" s="53" t="s">
        <v>431</v>
      </c>
      <c r="I290" s="53" t="s">
        <v>827</v>
      </c>
      <c r="J290" s="53" t="s">
        <v>571</v>
      </c>
      <c r="K290" s="53" t="s">
        <v>826</v>
      </c>
      <c r="L290" s="205">
        <v>0</v>
      </c>
      <c r="M290" s="205">
        <v>0</v>
      </c>
      <c r="N290" s="205">
        <v>0</v>
      </c>
      <c r="O290" s="205">
        <v>0</v>
      </c>
      <c r="P290" s="187">
        <v>0</v>
      </c>
      <c r="Q290" s="188">
        <v>0</v>
      </c>
    </row>
    <row r="291" spans="1:17" s="4" customFormat="1" ht="11.25" customHeight="1">
      <c r="A291" s="267">
        <f t="shared" si="4"/>
        <v>68</v>
      </c>
      <c r="B291" s="209" t="s">
        <v>1147</v>
      </c>
      <c r="C291" s="248">
        <v>0</v>
      </c>
      <c r="D291" s="210"/>
      <c r="E291" s="271">
        <f>SUM(E292)</f>
        <v>500</v>
      </c>
      <c r="F291" s="209" t="s">
        <v>810</v>
      </c>
      <c r="G291" s="209" t="s">
        <v>569</v>
      </c>
      <c r="H291" s="209" t="s">
        <v>431</v>
      </c>
      <c r="I291" s="209" t="s">
        <v>827</v>
      </c>
      <c r="J291" s="209" t="s">
        <v>571</v>
      </c>
      <c r="K291" s="209" t="s">
        <v>826</v>
      </c>
      <c r="L291" s="244">
        <v>2953.8894864669728</v>
      </c>
      <c r="M291" s="244">
        <v>1962.75</v>
      </c>
      <c r="N291" s="244">
        <v>0.18</v>
      </c>
      <c r="O291" s="244">
        <v>1248.3499999999999</v>
      </c>
      <c r="P291" s="211">
        <v>2843767.2188156317</v>
      </c>
      <c r="Q291" s="212">
        <v>0.96271957087228266</v>
      </c>
    </row>
    <row r="292" spans="1:17" ht="11.25" customHeight="1">
      <c r="A292" s="124">
        <f t="shared" si="4"/>
        <v>68</v>
      </c>
      <c r="B292" s="53" t="s">
        <v>1146</v>
      </c>
      <c r="C292" s="249">
        <v>1</v>
      </c>
      <c r="D292" s="55">
        <v>42451</v>
      </c>
      <c r="E292" s="92">
        <v>500</v>
      </c>
      <c r="F292" s="123" t="s">
        <v>810</v>
      </c>
      <c r="G292" s="123" t="s">
        <v>569</v>
      </c>
      <c r="H292" s="123" t="s">
        <v>431</v>
      </c>
      <c r="I292" s="53" t="s">
        <v>827</v>
      </c>
      <c r="J292" s="53" t="s">
        <v>571</v>
      </c>
      <c r="K292" s="53" t="s">
        <v>826</v>
      </c>
      <c r="L292" s="234">
        <v>2953.8894864669728</v>
      </c>
      <c r="M292" s="234">
        <v>1962.75</v>
      </c>
      <c r="N292" s="234">
        <v>0.18</v>
      </c>
      <c r="O292" s="234">
        <v>1248.3499999999999</v>
      </c>
      <c r="P292" s="187">
        <v>2843767.2188156317</v>
      </c>
      <c r="Q292" s="188">
        <v>0.96271957087228266</v>
      </c>
    </row>
    <row r="293" spans="1:17" s="4" customFormat="1" ht="11.25" customHeight="1">
      <c r="A293" s="267">
        <f t="shared" si="4"/>
        <v>69</v>
      </c>
      <c r="B293" s="209" t="s">
        <v>434</v>
      </c>
      <c r="C293" s="248">
        <v>0</v>
      </c>
      <c r="D293" s="210"/>
      <c r="E293" s="271">
        <f>SUM(E294:E296)</f>
        <v>0</v>
      </c>
      <c r="F293" s="209" t="s">
        <v>810</v>
      </c>
      <c r="G293" s="209" t="s">
        <v>569</v>
      </c>
      <c r="H293" s="209" t="s">
        <v>431</v>
      </c>
      <c r="I293" s="209" t="s">
        <v>827</v>
      </c>
      <c r="J293" s="209" t="s">
        <v>571</v>
      </c>
      <c r="K293" s="209" t="s">
        <v>826</v>
      </c>
      <c r="L293" s="244">
        <v>0</v>
      </c>
      <c r="M293" s="244">
        <v>0</v>
      </c>
      <c r="N293" s="244">
        <v>0</v>
      </c>
      <c r="O293" s="244">
        <v>0</v>
      </c>
      <c r="P293" s="211">
        <v>0</v>
      </c>
      <c r="Q293" s="212">
        <v>0</v>
      </c>
    </row>
    <row r="294" spans="1:17" ht="11.25" customHeight="1">
      <c r="A294" s="124">
        <f t="shared" si="4"/>
        <v>69</v>
      </c>
      <c r="B294" s="53" t="s">
        <v>434</v>
      </c>
      <c r="C294" s="249">
        <v>1</v>
      </c>
      <c r="D294" s="55">
        <v>31495</v>
      </c>
      <c r="E294" s="92">
        <v>0</v>
      </c>
      <c r="F294" s="53" t="s">
        <v>810</v>
      </c>
      <c r="G294" s="53" t="s">
        <v>569</v>
      </c>
      <c r="H294" s="53" t="s">
        <v>431</v>
      </c>
      <c r="I294" s="53" t="s">
        <v>827</v>
      </c>
      <c r="J294" s="53" t="s">
        <v>571</v>
      </c>
      <c r="K294" s="53" t="s">
        <v>826</v>
      </c>
      <c r="L294" s="205">
        <v>0</v>
      </c>
      <c r="M294" s="205">
        <v>0</v>
      </c>
      <c r="N294" s="205">
        <v>0</v>
      </c>
      <c r="O294" s="205">
        <v>0</v>
      </c>
      <c r="P294" s="187">
        <v>0</v>
      </c>
      <c r="Q294" s="188">
        <v>0</v>
      </c>
    </row>
    <row r="295" spans="1:17" ht="11.25" customHeight="1">
      <c r="A295" s="124">
        <f t="shared" si="4"/>
        <v>69</v>
      </c>
      <c r="B295" s="53" t="s">
        <v>434</v>
      </c>
      <c r="C295" s="249">
        <v>2</v>
      </c>
      <c r="D295" s="55">
        <v>33184</v>
      </c>
      <c r="E295" s="92">
        <v>0</v>
      </c>
      <c r="F295" s="53" t="s">
        <v>810</v>
      </c>
      <c r="G295" s="53" t="s">
        <v>569</v>
      </c>
      <c r="H295" s="53" t="s">
        <v>431</v>
      </c>
      <c r="I295" s="53" t="s">
        <v>827</v>
      </c>
      <c r="J295" s="53" t="s">
        <v>571</v>
      </c>
      <c r="K295" s="53" t="s">
        <v>826</v>
      </c>
      <c r="L295" s="205">
        <v>0</v>
      </c>
      <c r="M295" s="205">
        <v>0</v>
      </c>
      <c r="N295" s="205">
        <v>0</v>
      </c>
      <c r="O295" s="205">
        <v>0</v>
      </c>
      <c r="P295" s="187">
        <v>0</v>
      </c>
      <c r="Q295" s="188">
        <v>0</v>
      </c>
    </row>
    <row r="296" spans="1:17" s="4" customFormat="1" ht="11.25" customHeight="1">
      <c r="A296" s="124">
        <f t="shared" si="4"/>
        <v>69</v>
      </c>
      <c r="B296" s="136" t="s">
        <v>434</v>
      </c>
      <c r="C296" s="250">
        <v>3</v>
      </c>
      <c r="D296" s="138">
        <v>34059</v>
      </c>
      <c r="E296" s="92">
        <v>0</v>
      </c>
      <c r="F296" s="136" t="s">
        <v>810</v>
      </c>
      <c r="G296" s="136" t="s">
        <v>569</v>
      </c>
      <c r="H296" s="136" t="s">
        <v>431</v>
      </c>
      <c r="I296" s="136" t="s">
        <v>827</v>
      </c>
      <c r="J296" s="136" t="s">
        <v>571</v>
      </c>
      <c r="K296" s="136" t="s">
        <v>826</v>
      </c>
      <c r="L296" s="205">
        <v>0</v>
      </c>
      <c r="M296" s="205">
        <v>0</v>
      </c>
      <c r="N296" s="205">
        <v>0</v>
      </c>
      <c r="O296" s="205">
        <v>0</v>
      </c>
      <c r="P296" s="187">
        <v>0</v>
      </c>
      <c r="Q296" s="188">
        <v>0</v>
      </c>
    </row>
    <row r="297" spans="1:17" s="4" customFormat="1" ht="11.25" customHeight="1">
      <c r="A297" s="267">
        <f t="shared" si="4"/>
        <v>70</v>
      </c>
      <c r="B297" s="218" t="s">
        <v>290</v>
      </c>
      <c r="C297" s="251">
        <v>0</v>
      </c>
      <c r="D297" s="219"/>
      <c r="E297" s="271">
        <f>SUM(E298:E301)</f>
        <v>0</v>
      </c>
      <c r="F297" s="218" t="s">
        <v>287</v>
      </c>
      <c r="G297" s="218" t="s">
        <v>728</v>
      </c>
      <c r="H297" s="218" t="s">
        <v>288</v>
      </c>
      <c r="I297" s="218" t="s">
        <v>827</v>
      </c>
      <c r="J297" s="218" t="s">
        <v>571</v>
      </c>
      <c r="K297" s="218" t="s">
        <v>826</v>
      </c>
      <c r="L297" s="244">
        <v>0</v>
      </c>
      <c r="M297" s="244">
        <v>0</v>
      </c>
      <c r="N297" s="244">
        <v>0</v>
      </c>
      <c r="O297" s="244">
        <v>0</v>
      </c>
      <c r="P297" s="211">
        <v>0</v>
      </c>
      <c r="Q297" s="212">
        <v>0</v>
      </c>
    </row>
    <row r="298" spans="1:17" s="4" customFormat="1" ht="11.25" customHeight="1">
      <c r="A298" s="124">
        <f t="shared" si="4"/>
        <v>70</v>
      </c>
      <c r="B298" s="53" t="s">
        <v>290</v>
      </c>
      <c r="C298" s="249">
        <v>1</v>
      </c>
      <c r="D298" s="55">
        <v>29656</v>
      </c>
      <c r="E298" s="92">
        <v>0</v>
      </c>
      <c r="F298" s="53" t="s">
        <v>287</v>
      </c>
      <c r="G298" s="53" t="s">
        <v>728</v>
      </c>
      <c r="H298" s="53" t="s">
        <v>288</v>
      </c>
      <c r="I298" s="53" t="s">
        <v>827</v>
      </c>
      <c r="J298" s="53" t="s">
        <v>571</v>
      </c>
      <c r="K298" s="53" t="s">
        <v>826</v>
      </c>
      <c r="L298" s="205">
        <v>0</v>
      </c>
      <c r="M298" s="205">
        <v>0</v>
      </c>
      <c r="N298" s="205">
        <v>0</v>
      </c>
      <c r="O298" s="205">
        <v>0</v>
      </c>
      <c r="P298" s="187">
        <v>0</v>
      </c>
      <c r="Q298" s="188">
        <v>0</v>
      </c>
    </row>
    <row r="299" spans="1:17" ht="11.25" customHeight="1">
      <c r="A299" s="124">
        <f t="shared" si="4"/>
        <v>70</v>
      </c>
      <c r="B299" s="53" t="s">
        <v>290</v>
      </c>
      <c r="C299" s="249">
        <v>2</v>
      </c>
      <c r="D299" s="55">
        <v>30031</v>
      </c>
      <c r="E299" s="92">
        <v>0</v>
      </c>
      <c r="F299" s="53" t="s">
        <v>287</v>
      </c>
      <c r="G299" s="53" t="s">
        <v>728</v>
      </c>
      <c r="H299" s="53" t="s">
        <v>288</v>
      </c>
      <c r="I299" s="53" t="s">
        <v>827</v>
      </c>
      <c r="J299" s="53" t="s">
        <v>571</v>
      </c>
      <c r="K299" s="53" t="s">
        <v>826</v>
      </c>
      <c r="L299" s="205">
        <v>0</v>
      </c>
      <c r="M299" s="205">
        <v>0</v>
      </c>
      <c r="N299" s="205">
        <v>0</v>
      </c>
      <c r="O299" s="205">
        <v>0</v>
      </c>
      <c r="P299" s="187">
        <v>0</v>
      </c>
      <c r="Q299" s="188">
        <v>0</v>
      </c>
    </row>
    <row r="300" spans="1:17" ht="11.25" customHeight="1">
      <c r="A300" s="124">
        <f t="shared" si="4"/>
        <v>70</v>
      </c>
      <c r="B300" s="53" t="s">
        <v>290</v>
      </c>
      <c r="C300" s="249">
        <v>3</v>
      </c>
      <c r="D300" s="55">
        <v>31187</v>
      </c>
      <c r="E300" s="92">
        <v>0</v>
      </c>
      <c r="F300" s="53" t="s">
        <v>287</v>
      </c>
      <c r="G300" s="53" t="s">
        <v>728</v>
      </c>
      <c r="H300" s="53" t="s">
        <v>288</v>
      </c>
      <c r="I300" s="53" t="s">
        <v>827</v>
      </c>
      <c r="J300" s="53" t="s">
        <v>571</v>
      </c>
      <c r="K300" s="53" t="s">
        <v>826</v>
      </c>
      <c r="L300" s="205">
        <v>0</v>
      </c>
      <c r="M300" s="205">
        <v>0</v>
      </c>
      <c r="N300" s="205">
        <v>0</v>
      </c>
      <c r="O300" s="205">
        <v>0</v>
      </c>
      <c r="P300" s="187">
        <v>0</v>
      </c>
      <c r="Q300" s="188">
        <v>0</v>
      </c>
    </row>
    <row r="301" spans="1:17" ht="11.25" customHeight="1">
      <c r="A301" s="124">
        <f t="shared" si="4"/>
        <v>70</v>
      </c>
      <c r="B301" s="53" t="s">
        <v>290</v>
      </c>
      <c r="C301" s="249">
        <v>4</v>
      </c>
      <c r="D301" s="55">
        <v>31570</v>
      </c>
      <c r="E301" s="92">
        <v>0</v>
      </c>
      <c r="F301" s="53" t="s">
        <v>287</v>
      </c>
      <c r="G301" s="53" t="s">
        <v>728</v>
      </c>
      <c r="H301" s="53" t="s">
        <v>288</v>
      </c>
      <c r="I301" s="53" t="s">
        <v>827</v>
      </c>
      <c r="J301" s="53" t="s">
        <v>571</v>
      </c>
      <c r="K301" s="53" t="s">
        <v>826</v>
      </c>
      <c r="L301" s="205">
        <v>0</v>
      </c>
      <c r="M301" s="205">
        <v>0</v>
      </c>
      <c r="N301" s="205">
        <v>0</v>
      </c>
      <c r="O301" s="205">
        <v>0</v>
      </c>
      <c r="P301" s="187">
        <v>0</v>
      </c>
      <c r="Q301" s="188">
        <v>0</v>
      </c>
    </row>
    <row r="302" spans="1:17" s="4" customFormat="1" ht="11.25" customHeight="1">
      <c r="A302" s="267">
        <f t="shared" si="4"/>
        <v>71</v>
      </c>
      <c r="B302" s="209" t="s">
        <v>1148</v>
      </c>
      <c r="C302" s="248">
        <v>0</v>
      </c>
      <c r="D302" s="210"/>
      <c r="E302" s="271">
        <f>SUM(E303:E305)</f>
        <v>750</v>
      </c>
      <c r="F302" s="209" t="s">
        <v>287</v>
      </c>
      <c r="G302" s="209" t="s">
        <v>569</v>
      </c>
      <c r="H302" s="209" t="s">
        <v>570</v>
      </c>
      <c r="I302" s="209" t="s">
        <v>827</v>
      </c>
      <c r="J302" s="209" t="s">
        <v>571</v>
      </c>
      <c r="K302" s="209" t="s">
        <v>826</v>
      </c>
      <c r="L302" s="244">
        <v>4367.6311500000002</v>
      </c>
      <c r="M302" s="244">
        <v>2925.4158500000003</v>
      </c>
      <c r="N302" s="244">
        <v>55.593449999999997</v>
      </c>
      <c r="O302" s="244">
        <v>952.67</v>
      </c>
      <c r="P302" s="211">
        <v>4479558.8708094237</v>
      </c>
      <c r="Q302" s="212">
        <v>1.0256266422152942</v>
      </c>
    </row>
    <row r="303" spans="1:17" s="4" customFormat="1" ht="11.25" customHeight="1">
      <c r="A303" s="124">
        <f t="shared" si="4"/>
        <v>71</v>
      </c>
      <c r="B303" s="53" t="s">
        <v>1148</v>
      </c>
      <c r="C303" s="249">
        <v>1</v>
      </c>
      <c r="D303" s="55">
        <v>42177</v>
      </c>
      <c r="E303" s="92">
        <v>250</v>
      </c>
      <c r="F303" s="123" t="s">
        <v>287</v>
      </c>
      <c r="G303" s="123" t="s">
        <v>569</v>
      </c>
      <c r="H303" s="123" t="s">
        <v>570</v>
      </c>
      <c r="I303" s="53" t="s">
        <v>827</v>
      </c>
      <c r="J303" s="53" t="s">
        <v>571</v>
      </c>
      <c r="K303" s="53" t="s">
        <v>826</v>
      </c>
      <c r="L303" s="234">
        <v>1363.871529</v>
      </c>
      <c r="M303" s="234">
        <v>929.11274600000002</v>
      </c>
      <c r="N303" s="234">
        <v>18.260274000000003</v>
      </c>
      <c r="O303" s="234">
        <v>491.63</v>
      </c>
      <c r="P303" s="187">
        <v>1423954.2613328891</v>
      </c>
      <c r="Q303" s="188">
        <v>1.0440530732223305</v>
      </c>
    </row>
    <row r="304" spans="1:17" ht="11.25" customHeight="1">
      <c r="A304" s="124">
        <f t="shared" si="4"/>
        <v>71</v>
      </c>
      <c r="B304" s="53" t="s">
        <v>1148</v>
      </c>
      <c r="C304" s="249">
        <v>2</v>
      </c>
      <c r="D304" s="55">
        <v>42816</v>
      </c>
      <c r="E304" s="92">
        <v>250</v>
      </c>
      <c r="F304" s="123" t="s">
        <v>287</v>
      </c>
      <c r="G304" s="123" t="s">
        <v>569</v>
      </c>
      <c r="H304" s="123" t="s">
        <v>570</v>
      </c>
      <c r="I304" s="53" t="s">
        <v>827</v>
      </c>
      <c r="J304" s="53" t="s">
        <v>571</v>
      </c>
      <c r="K304" s="53" t="s">
        <v>826</v>
      </c>
      <c r="L304" s="234">
        <v>1582.4205730000001</v>
      </c>
      <c r="M304" s="234">
        <v>1055.7149400000001</v>
      </c>
      <c r="N304" s="234">
        <v>18.636430000000001</v>
      </c>
      <c r="O304" s="234">
        <v>125.51</v>
      </c>
      <c r="P304" s="187">
        <v>1611009.2374313786</v>
      </c>
      <c r="Q304" s="188">
        <v>1.0180664135181074</v>
      </c>
    </row>
    <row r="305" spans="1:17" ht="11.25" customHeight="1">
      <c r="A305" s="124">
        <f t="shared" si="4"/>
        <v>71</v>
      </c>
      <c r="B305" s="53" t="s">
        <v>1148</v>
      </c>
      <c r="C305" s="249">
        <v>3</v>
      </c>
      <c r="D305" s="55">
        <v>43550</v>
      </c>
      <c r="E305" s="92">
        <v>250</v>
      </c>
      <c r="F305" s="123" t="s">
        <v>287</v>
      </c>
      <c r="G305" s="123" t="s">
        <v>569</v>
      </c>
      <c r="H305" s="123" t="s">
        <v>570</v>
      </c>
      <c r="I305" s="53" t="s">
        <v>827</v>
      </c>
      <c r="J305" s="53" t="s">
        <v>571</v>
      </c>
      <c r="K305" s="53" t="s">
        <v>826</v>
      </c>
      <c r="L305" s="234">
        <v>1421.339048</v>
      </c>
      <c r="M305" s="234">
        <v>940.58816400000012</v>
      </c>
      <c r="N305" s="234">
        <v>18.696745999999997</v>
      </c>
      <c r="O305" s="234">
        <v>335.53</v>
      </c>
      <c r="P305" s="187">
        <v>1444595.3720451563</v>
      </c>
      <c r="Q305" s="188">
        <v>1.0163622635133263</v>
      </c>
    </row>
    <row r="306" spans="1:17" s="4" customFormat="1" ht="11.25" customHeight="1">
      <c r="A306" s="267">
        <f t="shared" si="4"/>
        <v>72</v>
      </c>
      <c r="B306" s="209" t="s">
        <v>134</v>
      </c>
      <c r="C306" s="248">
        <v>0</v>
      </c>
      <c r="D306" s="210"/>
      <c r="E306" s="271">
        <f>SUM(E307:E309)</f>
        <v>63.96</v>
      </c>
      <c r="F306" s="209" t="s">
        <v>135</v>
      </c>
      <c r="G306" s="209" t="s">
        <v>728</v>
      </c>
      <c r="H306" s="209" t="s">
        <v>136</v>
      </c>
      <c r="I306" s="209" t="s">
        <v>827</v>
      </c>
      <c r="J306" s="209" t="s">
        <v>120</v>
      </c>
      <c r="K306" s="209" t="s">
        <v>826</v>
      </c>
      <c r="L306" s="244">
        <v>0</v>
      </c>
      <c r="M306" s="244">
        <v>0</v>
      </c>
      <c r="N306" s="244">
        <v>0</v>
      </c>
      <c r="O306" s="244">
        <v>0</v>
      </c>
      <c r="P306" s="211">
        <v>0</v>
      </c>
      <c r="Q306" s="212">
        <v>0</v>
      </c>
    </row>
    <row r="307" spans="1:17" s="4" customFormat="1" ht="11.25" customHeight="1">
      <c r="A307" s="124">
        <f t="shared" si="4"/>
        <v>72</v>
      </c>
      <c r="B307" s="53" t="s">
        <v>134</v>
      </c>
      <c r="C307" s="249">
        <v>1</v>
      </c>
      <c r="D307" s="55">
        <v>35556</v>
      </c>
      <c r="E307" s="92">
        <v>21.32</v>
      </c>
      <c r="F307" s="53" t="s">
        <v>135</v>
      </c>
      <c r="G307" s="53" t="s">
        <v>728</v>
      </c>
      <c r="H307" s="53" t="s">
        <v>136</v>
      </c>
      <c r="I307" s="53" t="s">
        <v>827</v>
      </c>
      <c r="J307" s="53" t="s">
        <v>120</v>
      </c>
      <c r="K307" s="53" t="s">
        <v>826</v>
      </c>
      <c r="L307" s="234">
        <v>0</v>
      </c>
      <c r="M307" s="234">
        <v>0</v>
      </c>
      <c r="N307" s="234">
        <v>0</v>
      </c>
      <c r="O307" s="234">
        <v>0</v>
      </c>
      <c r="P307" s="187">
        <v>0</v>
      </c>
      <c r="Q307" s="54">
        <v>0</v>
      </c>
    </row>
    <row r="308" spans="1:17" s="4" customFormat="1" ht="11.25" customHeight="1">
      <c r="A308" s="124">
        <f t="shared" si="4"/>
        <v>72</v>
      </c>
      <c r="B308" s="53" t="s">
        <v>134</v>
      </c>
      <c r="C308" s="249">
        <v>2</v>
      </c>
      <c r="D308" s="55">
        <v>35556</v>
      </c>
      <c r="E308" s="92">
        <v>21.32</v>
      </c>
      <c r="F308" s="53" t="s">
        <v>135</v>
      </c>
      <c r="G308" s="53" t="s">
        <v>728</v>
      </c>
      <c r="H308" s="53" t="s">
        <v>136</v>
      </c>
      <c r="I308" s="53" t="s">
        <v>827</v>
      </c>
      <c r="J308" s="53" t="s">
        <v>120</v>
      </c>
      <c r="K308" s="53" t="s">
        <v>826</v>
      </c>
      <c r="L308" s="234">
        <v>0</v>
      </c>
      <c r="M308" s="234">
        <v>0</v>
      </c>
      <c r="N308" s="234">
        <v>0</v>
      </c>
      <c r="O308" s="234">
        <v>0</v>
      </c>
      <c r="P308" s="187">
        <v>0</v>
      </c>
      <c r="Q308" s="54">
        <v>0</v>
      </c>
    </row>
    <row r="309" spans="1:17" s="4" customFormat="1" ht="11.25" customHeight="1">
      <c r="A309" s="124">
        <f t="shared" si="4"/>
        <v>72</v>
      </c>
      <c r="B309" s="53" t="s">
        <v>134</v>
      </c>
      <c r="C309" s="249">
        <v>3</v>
      </c>
      <c r="D309" s="55">
        <v>35556</v>
      </c>
      <c r="E309" s="92">
        <v>21.32</v>
      </c>
      <c r="F309" s="53" t="s">
        <v>135</v>
      </c>
      <c r="G309" s="53" t="s">
        <v>728</v>
      </c>
      <c r="H309" s="53" t="s">
        <v>136</v>
      </c>
      <c r="I309" s="53" t="s">
        <v>827</v>
      </c>
      <c r="J309" s="53" t="s">
        <v>120</v>
      </c>
      <c r="K309" s="53" t="s">
        <v>826</v>
      </c>
      <c r="L309" s="234">
        <v>0</v>
      </c>
      <c r="M309" s="234">
        <v>0</v>
      </c>
      <c r="N309" s="234">
        <v>0</v>
      </c>
      <c r="O309" s="234">
        <v>0</v>
      </c>
      <c r="P309" s="187">
        <v>0</v>
      </c>
      <c r="Q309" s="188">
        <v>0</v>
      </c>
    </row>
    <row r="310" spans="1:17" s="4" customFormat="1" ht="11.25" customHeight="1">
      <c r="A310" s="267">
        <f t="shared" si="4"/>
        <v>73</v>
      </c>
      <c r="B310" s="209" t="s">
        <v>852</v>
      </c>
      <c r="C310" s="248">
        <v>0</v>
      </c>
      <c r="D310" s="210"/>
      <c r="E310" s="271">
        <f>SUM(E311:E313)</f>
        <v>750</v>
      </c>
      <c r="F310" s="209" t="s">
        <v>443</v>
      </c>
      <c r="G310" s="209" t="s">
        <v>326</v>
      </c>
      <c r="H310" s="209" t="s">
        <v>451</v>
      </c>
      <c r="I310" s="209" t="s">
        <v>827</v>
      </c>
      <c r="J310" s="209" t="s">
        <v>571</v>
      </c>
      <c r="K310" s="209" t="s">
        <v>826</v>
      </c>
      <c r="L310" s="244">
        <v>5060.2981350000009</v>
      </c>
      <c r="M310" s="244">
        <v>3475.6620000000003</v>
      </c>
      <c r="N310" s="244">
        <v>0</v>
      </c>
      <c r="O310" s="244">
        <v>700.80600000000004</v>
      </c>
      <c r="P310" s="211">
        <v>4727300.215209973</v>
      </c>
      <c r="Q310" s="212">
        <v>0.93419401171507699</v>
      </c>
    </row>
    <row r="311" spans="1:17" ht="11.25" customHeight="1">
      <c r="A311" s="124">
        <f t="shared" si="4"/>
        <v>73</v>
      </c>
      <c r="B311" s="53" t="s">
        <v>852</v>
      </c>
      <c r="C311" s="249">
        <v>1</v>
      </c>
      <c r="D311" s="55">
        <v>35689</v>
      </c>
      <c r="E311" s="92">
        <v>250</v>
      </c>
      <c r="F311" s="53" t="s">
        <v>443</v>
      </c>
      <c r="G311" s="53" t="s">
        <v>326</v>
      </c>
      <c r="H311" s="53" t="s">
        <v>451</v>
      </c>
      <c r="I311" s="53" t="s">
        <v>827</v>
      </c>
      <c r="J311" s="53" t="s">
        <v>571</v>
      </c>
      <c r="K311" s="53" t="s">
        <v>826</v>
      </c>
      <c r="L311" s="234">
        <v>1639.1263555311293</v>
      </c>
      <c r="M311" s="234">
        <v>1127.2249999999999</v>
      </c>
      <c r="N311" s="234">
        <v>0</v>
      </c>
      <c r="O311" s="234">
        <v>155.91499999999999</v>
      </c>
      <c r="P311" s="187">
        <v>1532937.1039140141</v>
      </c>
      <c r="Q311" s="188">
        <v>0.93521594521448193</v>
      </c>
    </row>
    <row r="312" spans="1:17" ht="11.25" customHeight="1">
      <c r="A312" s="124">
        <f t="shared" si="4"/>
        <v>73</v>
      </c>
      <c r="B312" s="53" t="s">
        <v>852</v>
      </c>
      <c r="C312" s="249">
        <v>2</v>
      </c>
      <c r="D312" s="55">
        <v>36225</v>
      </c>
      <c r="E312" s="92">
        <v>250</v>
      </c>
      <c r="F312" s="53" t="s">
        <v>443</v>
      </c>
      <c r="G312" s="53" t="s">
        <v>326</v>
      </c>
      <c r="H312" s="53" t="s">
        <v>451</v>
      </c>
      <c r="I312" s="53" t="s">
        <v>827</v>
      </c>
      <c r="J312" s="53" t="s">
        <v>571</v>
      </c>
      <c r="K312" s="53" t="s">
        <v>826</v>
      </c>
      <c r="L312" s="234">
        <v>1685.9731394419844</v>
      </c>
      <c r="M312" s="234">
        <v>1165.588</v>
      </c>
      <c r="N312" s="234">
        <v>0</v>
      </c>
      <c r="O312" s="234">
        <v>153.32</v>
      </c>
      <c r="P312" s="187">
        <v>1585083.5587289378</v>
      </c>
      <c r="Q312" s="188">
        <v>0.9401594376844945</v>
      </c>
    </row>
    <row r="313" spans="1:17" ht="11.25" customHeight="1">
      <c r="A313" s="124">
        <f t="shared" si="4"/>
        <v>73</v>
      </c>
      <c r="B313" s="53" t="s">
        <v>852</v>
      </c>
      <c r="C313" s="249">
        <v>3</v>
      </c>
      <c r="D313" s="55">
        <v>40006</v>
      </c>
      <c r="E313" s="92">
        <v>250</v>
      </c>
      <c r="F313" s="53" t="s">
        <v>443</v>
      </c>
      <c r="G313" s="53" t="s">
        <v>326</v>
      </c>
      <c r="H313" s="53" t="s">
        <v>451</v>
      </c>
      <c r="I313" s="53" t="s">
        <v>827</v>
      </c>
      <c r="J313" s="53" t="s">
        <v>571</v>
      </c>
      <c r="K313" s="53" t="s">
        <v>826</v>
      </c>
      <c r="L313" s="234">
        <v>1735.1986400268866</v>
      </c>
      <c r="M313" s="234">
        <v>1182.8489999999999</v>
      </c>
      <c r="N313" s="234">
        <v>0</v>
      </c>
      <c r="O313" s="234">
        <v>391.57100000000003</v>
      </c>
      <c r="P313" s="187">
        <v>1609279.5525670212</v>
      </c>
      <c r="Q313" s="188">
        <v>0.92743246533554557</v>
      </c>
    </row>
    <row r="314" spans="1:17" s="4" customFormat="1" ht="11.25" customHeight="1">
      <c r="A314" s="267">
        <f t="shared" si="4"/>
        <v>74</v>
      </c>
      <c r="B314" s="209" t="s">
        <v>910</v>
      </c>
      <c r="C314" s="248">
        <v>0</v>
      </c>
      <c r="D314" s="210"/>
      <c r="E314" s="271">
        <f>SUM(E315:E316)</f>
        <v>70</v>
      </c>
      <c r="F314" s="209" t="s">
        <v>46</v>
      </c>
      <c r="G314" s="209" t="s">
        <v>326</v>
      </c>
      <c r="H314" s="209" t="s">
        <v>911</v>
      </c>
      <c r="I314" s="209" t="s">
        <v>94</v>
      </c>
      <c r="J314" s="209"/>
      <c r="K314" s="209"/>
      <c r="L314" s="244">
        <v>281.20690000000002</v>
      </c>
      <c r="M314" s="244">
        <v>0</v>
      </c>
      <c r="N314" s="244">
        <v>0</v>
      </c>
      <c r="O314" s="244">
        <v>0</v>
      </c>
      <c r="P314" s="211">
        <v>0</v>
      </c>
      <c r="Q314" s="212">
        <v>0</v>
      </c>
    </row>
    <row r="315" spans="1:17" s="4" customFormat="1" ht="11.25" customHeight="1">
      <c r="A315" s="124">
        <f t="shared" si="4"/>
        <v>74</v>
      </c>
      <c r="B315" s="53" t="s">
        <v>910</v>
      </c>
      <c r="C315" s="249">
        <v>1</v>
      </c>
      <c r="D315" s="55">
        <v>41059</v>
      </c>
      <c r="E315" s="8">
        <v>35</v>
      </c>
      <c r="F315" s="53" t="s">
        <v>46</v>
      </c>
      <c r="G315" s="53" t="s">
        <v>326</v>
      </c>
      <c r="H315" s="53" t="s">
        <v>911</v>
      </c>
      <c r="I315" s="53" t="s">
        <v>94</v>
      </c>
      <c r="J315" s="53"/>
      <c r="K315" s="53"/>
      <c r="L315" s="234">
        <v>150.76240000000001</v>
      </c>
      <c r="M315" s="205">
        <v>0</v>
      </c>
      <c r="N315" s="205">
        <v>0</v>
      </c>
      <c r="O315" s="205">
        <v>0</v>
      </c>
      <c r="P315" s="187">
        <v>0</v>
      </c>
      <c r="Q315" s="188">
        <v>0</v>
      </c>
    </row>
    <row r="316" spans="1:17" ht="11.25" customHeight="1">
      <c r="A316" s="124">
        <f t="shared" si="4"/>
        <v>74</v>
      </c>
      <c r="B316" s="53" t="s">
        <v>910</v>
      </c>
      <c r="C316" s="249">
        <v>2</v>
      </c>
      <c r="D316" s="55">
        <v>41055</v>
      </c>
      <c r="E316" s="8">
        <v>35</v>
      </c>
      <c r="F316" s="53" t="s">
        <v>46</v>
      </c>
      <c r="G316" s="53" t="s">
        <v>326</v>
      </c>
      <c r="H316" s="53" t="s">
        <v>911</v>
      </c>
      <c r="I316" s="53" t="s">
        <v>94</v>
      </c>
      <c r="J316" s="53"/>
      <c r="K316" s="53"/>
      <c r="L316" s="234">
        <v>130.44450000000001</v>
      </c>
      <c r="M316" s="205">
        <v>0</v>
      </c>
      <c r="N316" s="205">
        <v>0</v>
      </c>
      <c r="O316" s="205">
        <v>0</v>
      </c>
      <c r="P316" s="187">
        <v>0</v>
      </c>
      <c r="Q316" s="188">
        <v>0</v>
      </c>
    </row>
    <row r="317" spans="1:17" s="4" customFormat="1" ht="11.25" customHeight="1">
      <c r="A317" s="267">
        <f t="shared" si="4"/>
        <v>75</v>
      </c>
      <c r="B317" s="209" t="s">
        <v>896</v>
      </c>
      <c r="C317" s="248">
        <v>0</v>
      </c>
      <c r="D317" s="210"/>
      <c r="E317" s="271">
        <f>SUM(E318:E319)</f>
        <v>600</v>
      </c>
      <c r="F317" s="209" t="s">
        <v>532</v>
      </c>
      <c r="G317" s="209" t="s">
        <v>326</v>
      </c>
      <c r="H317" s="209" t="s">
        <v>897</v>
      </c>
      <c r="I317" s="209" t="s">
        <v>827</v>
      </c>
      <c r="J317" s="209" t="s">
        <v>571</v>
      </c>
      <c r="K317" s="209" t="s">
        <v>826</v>
      </c>
      <c r="L317" s="244">
        <v>0</v>
      </c>
      <c r="M317" s="244">
        <v>0</v>
      </c>
      <c r="N317" s="244">
        <v>0</v>
      </c>
      <c r="O317" s="244">
        <v>0</v>
      </c>
      <c r="P317" s="211">
        <v>0</v>
      </c>
      <c r="Q317" s="212">
        <v>0</v>
      </c>
    </row>
    <row r="318" spans="1:17" ht="11.25" customHeight="1">
      <c r="A318" s="124">
        <f t="shared" si="4"/>
        <v>75</v>
      </c>
      <c r="B318" s="53" t="s">
        <v>896</v>
      </c>
      <c r="C318" s="249">
        <v>1</v>
      </c>
      <c r="D318" s="55">
        <v>41138</v>
      </c>
      <c r="E318" s="92">
        <v>300</v>
      </c>
      <c r="F318" s="53" t="s">
        <v>532</v>
      </c>
      <c r="G318" s="53" t="s">
        <v>326</v>
      </c>
      <c r="H318" s="53" t="s">
        <v>897</v>
      </c>
      <c r="I318" s="53" t="s">
        <v>827</v>
      </c>
      <c r="J318" s="53" t="s">
        <v>571</v>
      </c>
      <c r="K318" s="53" t="s">
        <v>826</v>
      </c>
      <c r="L318" s="234">
        <v>0</v>
      </c>
      <c r="M318" s="234">
        <v>0</v>
      </c>
      <c r="N318" s="234">
        <v>0</v>
      </c>
      <c r="O318" s="234">
        <v>0</v>
      </c>
      <c r="P318" s="187">
        <v>0</v>
      </c>
      <c r="Q318" s="188">
        <v>0</v>
      </c>
    </row>
    <row r="319" spans="1:17" s="4" customFormat="1" ht="11.25" customHeight="1">
      <c r="A319" s="124">
        <f t="shared" si="4"/>
        <v>75</v>
      </c>
      <c r="B319" s="53" t="s">
        <v>896</v>
      </c>
      <c r="C319" s="249">
        <v>2</v>
      </c>
      <c r="D319" s="55">
        <v>41729</v>
      </c>
      <c r="E319" s="92">
        <v>300</v>
      </c>
      <c r="F319" s="53" t="s">
        <v>532</v>
      </c>
      <c r="G319" s="53" t="s">
        <v>326</v>
      </c>
      <c r="H319" s="53" t="s">
        <v>897</v>
      </c>
      <c r="I319" s="53" t="s">
        <v>827</v>
      </c>
      <c r="J319" s="53" t="s">
        <v>571</v>
      </c>
      <c r="K319" s="53" t="s">
        <v>826</v>
      </c>
      <c r="L319" s="234">
        <v>0</v>
      </c>
      <c r="M319" s="234">
        <v>0</v>
      </c>
      <c r="N319" s="234">
        <v>0</v>
      </c>
      <c r="O319" s="234">
        <v>0</v>
      </c>
      <c r="P319" s="187">
        <v>0</v>
      </c>
      <c r="Q319" s="188">
        <v>0</v>
      </c>
    </row>
    <row r="320" spans="1:17" ht="11.25" customHeight="1">
      <c r="A320" s="267">
        <f t="shared" si="4"/>
        <v>76</v>
      </c>
      <c r="B320" s="209" t="s">
        <v>1004</v>
      </c>
      <c r="C320" s="248">
        <v>0</v>
      </c>
      <c r="D320" s="210"/>
      <c r="E320" s="271">
        <f>SUM(E321:E322)</f>
        <v>30</v>
      </c>
      <c r="F320" s="209" t="s">
        <v>523</v>
      </c>
      <c r="G320" s="209" t="s">
        <v>326</v>
      </c>
      <c r="H320" s="209" t="s">
        <v>689</v>
      </c>
      <c r="I320" s="209" t="s">
        <v>827</v>
      </c>
      <c r="J320" s="209" t="s">
        <v>571</v>
      </c>
      <c r="K320" s="209" t="s">
        <v>826</v>
      </c>
      <c r="L320" s="244">
        <v>162.27699999999999</v>
      </c>
      <c r="M320" s="244">
        <v>278.60899999999998</v>
      </c>
      <c r="N320" s="244">
        <v>0</v>
      </c>
      <c r="O320" s="244">
        <v>22</v>
      </c>
      <c r="P320" s="211">
        <v>222422.05080647927</v>
      </c>
      <c r="Q320" s="212">
        <v>1.3706320107376848</v>
      </c>
    </row>
    <row r="321" spans="1:17" ht="11.25" customHeight="1">
      <c r="A321" s="124">
        <f t="shared" si="4"/>
        <v>76</v>
      </c>
      <c r="B321" s="53" t="s">
        <v>1004</v>
      </c>
      <c r="C321" s="249">
        <v>1</v>
      </c>
      <c r="D321" s="55">
        <v>39140</v>
      </c>
      <c r="E321" s="92">
        <v>0</v>
      </c>
      <c r="F321" s="53" t="s">
        <v>523</v>
      </c>
      <c r="G321" s="53" t="s">
        <v>326</v>
      </c>
      <c r="H321" s="53" t="s">
        <v>689</v>
      </c>
      <c r="I321" s="53" t="s">
        <v>827</v>
      </c>
      <c r="J321" s="53" t="s">
        <v>571</v>
      </c>
      <c r="K321" s="53" t="s">
        <v>826</v>
      </c>
      <c r="L321" s="205">
        <v>0</v>
      </c>
      <c r="M321" s="205">
        <v>0</v>
      </c>
      <c r="N321" s="205">
        <v>0</v>
      </c>
      <c r="O321" s="205">
        <v>0</v>
      </c>
      <c r="P321" s="187">
        <v>0</v>
      </c>
      <c r="Q321" s="188">
        <v>0</v>
      </c>
    </row>
    <row r="322" spans="1:17" s="4" customFormat="1" ht="11.25" customHeight="1">
      <c r="A322" s="124">
        <f t="shared" si="4"/>
        <v>76</v>
      </c>
      <c r="B322" s="53" t="s">
        <v>1004</v>
      </c>
      <c r="C322" s="249">
        <v>2</v>
      </c>
      <c r="D322" s="55">
        <v>41728</v>
      </c>
      <c r="E322" s="92">
        <v>30</v>
      </c>
      <c r="F322" s="123" t="s">
        <v>523</v>
      </c>
      <c r="G322" s="123" t="s">
        <v>326</v>
      </c>
      <c r="H322" s="123" t="s">
        <v>689</v>
      </c>
      <c r="I322" s="53" t="s">
        <v>827</v>
      </c>
      <c r="J322" s="53" t="s">
        <v>571</v>
      </c>
      <c r="K322" s="53" t="s">
        <v>826</v>
      </c>
      <c r="L322" s="234">
        <v>162.27699999999999</v>
      </c>
      <c r="M322" s="234">
        <v>278.60899999999998</v>
      </c>
      <c r="N322" s="234">
        <v>0</v>
      </c>
      <c r="O322" s="234">
        <v>22</v>
      </c>
      <c r="P322" s="187">
        <v>222422.05080647927</v>
      </c>
      <c r="Q322" s="188">
        <v>1.3706320107376848</v>
      </c>
    </row>
    <row r="323" spans="1:17" s="4" customFormat="1" ht="11.25" customHeight="1">
      <c r="A323" s="267">
        <f t="shared" si="4"/>
        <v>77</v>
      </c>
      <c r="B323" s="209" t="s">
        <v>359</v>
      </c>
      <c r="C323" s="248">
        <v>0</v>
      </c>
      <c r="D323" s="210"/>
      <c r="E323" s="271">
        <f>SUM(E324:E326)</f>
        <v>300</v>
      </c>
      <c r="F323" s="209" t="s">
        <v>46</v>
      </c>
      <c r="G323" s="209" t="s">
        <v>569</v>
      </c>
      <c r="H323" s="209" t="s">
        <v>358</v>
      </c>
      <c r="I323" s="209" t="s">
        <v>94</v>
      </c>
      <c r="J323" s="209"/>
      <c r="K323" s="209"/>
      <c r="L323" s="244">
        <v>1336.9815000000001</v>
      </c>
      <c r="M323" s="244">
        <v>0</v>
      </c>
      <c r="N323" s="244">
        <v>0</v>
      </c>
      <c r="O323" s="244">
        <v>0</v>
      </c>
      <c r="P323" s="211">
        <v>0</v>
      </c>
      <c r="Q323" s="212">
        <v>0</v>
      </c>
    </row>
    <row r="324" spans="1:17" ht="11.25" customHeight="1">
      <c r="A324" s="124">
        <f t="shared" ref="A324:A387" si="5">IF(C324&gt;0,A323,A323+1)</f>
        <v>77</v>
      </c>
      <c r="B324" s="53" t="s">
        <v>874</v>
      </c>
      <c r="C324" s="249">
        <v>1</v>
      </c>
      <c r="D324" s="55">
        <v>37927</v>
      </c>
      <c r="E324" s="8">
        <v>100</v>
      </c>
      <c r="F324" s="53" t="s">
        <v>46</v>
      </c>
      <c r="G324" s="53" t="s">
        <v>569</v>
      </c>
      <c r="H324" s="53" t="s">
        <v>358</v>
      </c>
      <c r="I324" s="53" t="s">
        <v>94</v>
      </c>
      <c r="J324" s="53"/>
      <c r="K324" s="53"/>
      <c r="L324" s="234">
        <v>412.09915000000001</v>
      </c>
      <c r="M324" s="205">
        <v>0</v>
      </c>
      <c r="N324" s="205">
        <v>0</v>
      </c>
      <c r="O324" s="205">
        <v>0</v>
      </c>
      <c r="P324" s="187">
        <v>0</v>
      </c>
      <c r="Q324" s="188">
        <v>0</v>
      </c>
    </row>
    <row r="325" spans="1:17" s="4" customFormat="1" ht="11.25" customHeight="1">
      <c r="A325" s="124">
        <f t="shared" si="5"/>
        <v>77</v>
      </c>
      <c r="B325" s="53" t="s">
        <v>874</v>
      </c>
      <c r="C325" s="249">
        <v>2</v>
      </c>
      <c r="D325" s="55">
        <v>37960</v>
      </c>
      <c r="E325" s="8">
        <v>100</v>
      </c>
      <c r="F325" s="53" t="s">
        <v>46</v>
      </c>
      <c r="G325" s="53" t="s">
        <v>569</v>
      </c>
      <c r="H325" s="53" t="s">
        <v>358</v>
      </c>
      <c r="I325" s="53" t="s">
        <v>94</v>
      </c>
      <c r="J325" s="53"/>
      <c r="K325" s="53"/>
      <c r="L325" s="234">
        <v>508.37535000000008</v>
      </c>
      <c r="M325" s="205">
        <v>0</v>
      </c>
      <c r="N325" s="205">
        <v>0</v>
      </c>
      <c r="O325" s="205">
        <v>0</v>
      </c>
      <c r="P325" s="187">
        <v>0</v>
      </c>
      <c r="Q325" s="188">
        <v>0</v>
      </c>
    </row>
    <row r="326" spans="1:17" s="97" customFormat="1" ht="11.25" customHeight="1">
      <c r="A326" s="124">
        <f t="shared" si="5"/>
        <v>77</v>
      </c>
      <c r="B326" s="53" t="s">
        <v>874</v>
      </c>
      <c r="C326" s="249">
        <v>3</v>
      </c>
      <c r="D326" s="55">
        <v>38043</v>
      </c>
      <c r="E326" s="8">
        <v>100</v>
      </c>
      <c r="F326" s="53" t="s">
        <v>46</v>
      </c>
      <c r="G326" s="53" t="s">
        <v>569</v>
      </c>
      <c r="H326" s="53" t="s">
        <v>358</v>
      </c>
      <c r="I326" s="53" t="s">
        <v>94</v>
      </c>
      <c r="J326" s="53"/>
      <c r="K326" s="53"/>
      <c r="L326" s="234">
        <v>416.50700000000001</v>
      </c>
      <c r="M326" s="205">
        <v>0</v>
      </c>
      <c r="N326" s="205">
        <v>0</v>
      </c>
      <c r="O326" s="205">
        <v>0</v>
      </c>
      <c r="P326" s="187">
        <v>0</v>
      </c>
      <c r="Q326" s="188">
        <v>0</v>
      </c>
    </row>
    <row r="327" spans="1:17" ht="11.25" customHeight="1">
      <c r="A327" s="267">
        <f t="shared" si="5"/>
        <v>78</v>
      </c>
      <c r="B327" s="209" t="s">
        <v>873</v>
      </c>
      <c r="C327" s="248">
        <v>0</v>
      </c>
      <c r="D327" s="210"/>
      <c r="E327" s="271">
        <f>SUM(E328:E330)</f>
        <v>540</v>
      </c>
      <c r="F327" s="209" t="s">
        <v>46</v>
      </c>
      <c r="G327" s="209" t="s">
        <v>569</v>
      </c>
      <c r="H327" s="209" t="s">
        <v>358</v>
      </c>
      <c r="I327" s="209" t="s">
        <v>94</v>
      </c>
      <c r="J327" s="209"/>
      <c r="K327" s="209"/>
      <c r="L327" s="244">
        <v>2078.7739000000001</v>
      </c>
      <c r="M327" s="244">
        <v>0</v>
      </c>
      <c r="N327" s="244">
        <v>0</v>
      </c>
      <c r="O327" s="244">
        <v>0</v>
      </c>
      <c r="P327" s="211">
        <v>0</v>
      </c>
      <c r="Q327" s="212">
        <v>0</v>
      </c>
    </row>
    <row r="328" spans="1:17" s="4" customFormat="1" ht="11.25" customHeight="1">
      <c r="A328" s="124">
        <f t="shared" si="5"/>
        <v>78</v>
      </c>
      <c r="B328" s="53" t="s">
        <v>873</v>
      </c>
      <c r="C328" s="249">
        <v>1</v>
      </c>
      <c r="D328" s="55">
        <v>34452</v>
      </c>
      <c r="E328" s="8">
        <v>180</v>
      </c>
      <c r="F328" s="53" t="s">
        <v>46</v>
      </c>
      <c r="G328" s="53" t="s">
        <v>569</v>
      </c>
      <c r="H328" s="53" t="s">
        <v>358</v>
      </c>
      <c r="I328" s="53" t="s">
        <v>94</v>
      </c>
      <c r="J328" s="53"/>
      <c r="K328" s="53"/>
      <c r="L328" s="234">
        <v>710.59915000000012</v>
      </c>
      <c r="M328" s="205">
        <v>0</v>
      </c>
      <c r="N328" s="205">
        <v>0</v>
      </c>
      <c r="O328" s="205">
        <v>0</v>
      </c>
      <c r="P328" s="187">
        <v>0</v>
      </c>
      <c r="Q328" s="188">
        <v>0</v>
      </c>
    </row>
    <row r="329" spans="1:17" ht="11.25" customHeight="1">
      <c r="A329" s="124">
        <f t="shared" si="5"/>
        <v>78</v>
      </c>
      <c r="B329" s="53" t="s">
        <v>873</v>
      </c>
      <c r="C329" s="249">
        <v>2</v>
      </c>
      <c r="D329" s="55">
        <v>34449</v>
      </c>
      <c r="E329" s="8">
        <v>180</v>
      </c>
      <c r="F329" s="53" t="s">
        <v>46</v>
      </c>
      <c r="G329" s="53" t="s">
        <v>569</v>
      </c>
      <c r="H329" s="53" t="s">
        <v>358</v>
      </c>
      <c r="I329" s="53" t="s">
        <v>94</v>
      </c>
      <c r="J329" s="53"/>
      <c r="K329" s="53"/>
      <c r="L329" s="234">
        <v>579.66709999999989</v>
      </c>
      <c r="M329" s="205">
        <v>0</v>
      </c>
      <c r="N329" s="205">
        <v>0</v>
      </c>
      <c r="O329" s="205">
        <v>0</v>
      </c>
      <c r="P329" s="187">
        <v>0</v>
      </c>
      <c r="Q329" s="188">
        <v>0</v>
      </c>
    </row>
    <row r="330" spans="1:17" ht="11.25" customHeight="1">
      <c r="A330" s="124">
        <f t="shared" si="5"/>
        <v>78</v>
      </c>
      <c r="B330" s="53" t="s">
        <v>873</v>
      </c>
      <c r="C330" s="249">
        <v>3</v>
      </c>
      <c r="D330" s="55">
        <v>34446</v>
      </c>
      <c r="E330" s="8">
        <v>180</v>
      </c>
      <c r="F330" s="53" t="s">
        <v>46</v>
      </c>
      <c r="G330" s="53" t="s">
        <v>569</v>
      </c>
      <c r="H330" s="53" t="s">
        <v>358</v>
      </c>
      <c r="I330" s="53" t="s">
        <v>94</v>
      </c>
      <c r="J330" s="53"/>
      <c r="K330" s="53"/>
      <c r="L330" s="234">
        <v>788.50765000000013</v>
      </c>
      <c r="M330" s="205">
        <v>0</v>
      </c>
      <c r="N330" s="205">
        <v>0</v>
      </c>
      <c r="O330" s="205">
        <v>0</v>
      </c>
      <c r="P330" s="187">
        <v>0</v>
      </c>
      <c r="Q330" s="188">
        <v>0</v>
      </c>
    </row>
    <row r="331" spans="1:17" s="4" customFormat="1" ht="11.25" customHeight="1">
      <c r="A331" s="267">
        <f t="shared" si="5"/>
        <v>79</v>
      </c>
      <c r="B331" s="209" t="s">
        <v>908</v>
      </c>
      <c r="C331" s="248">
        <v>0</v>
      </c>
      <c r="D331" s="210"/>
      <c r="E331" s="271">
        <f>SUM(E332:E334)</f>
        <v>231</v>
      </c>
      <c r="F331" s="209" t="s">
        <v>46</v>
      </c>
      <c r="G331" s="209" t="s">
        <v>569</v>
      </c>
      <c r="H331" s="209" t="s">
        <v>358</v>
      </c>
      <c r="I331" s="209" t="s">
        <v>94</v>
      </c>
      <c r="J331" s="209"/>
      <c r="K331" s="209"/>
      <c r="L331" s="244">
        <v>1007.3977000000001</v>
      </c>
      <c r="M331" s="244">
        <v>0</v>
      </c>
      <c r="N331" s="244">
        <v>0</v>
      </c>
      <c r="O331" s="244">
        <v>0</v>
      </c>
      <c r="P331" s="211">
        <v>0</v>
      </c>
      <c r="Q331" s="212">
        <v>0</v>
      </c>
    </row>
    <row r="332" spans="1:17" s="4" customFormat="1" ht="11.25" customHeight="1">
      <c r="A332" s="124">
        <f t="shared" si="5"/>
        <v>79</v>
      </c>
      <c r="B332" s="53" t="s">
        <v>908</v>
      </c>
      <c r="C332" s="249">
        <v>1</v>
      </c>
      <c r="D332" s="55">
        <v>41088</v>
      </c>
      <c r="E332" s="8">
        <v>77</v>
      </c>
      <c r="F332" s="53" t="s">
        <v>46</v>
      </c>
      <c r="G332" s="53" t="s">
        <v>569</v>
      </c>
      <c r="H332" s="53" t="s">
        <v>358</v>
      </c>
      <c r="I332" s="53" t="s">
        <v>94</v>
      </c>
      <c r="J332" s="53"/>
      <c r="K332" s="53"/>
      <c r="L332" s="234">
        <v>318.52935000000002</v>
      </c>
      <c r="M332" s="205">
        <v>0</v>
      </c>
      <c r="N332" s="205">
        <v>0</v>
      </c>
      <c r="O332" s="205">
        <v>0</v>
      </c>
      <c r="P332" s="187">
        <v>0</v>
      </c>
      <c r="Q332" s="188">
        <v>0</v>
      </c>
    </row>
    <row r="333" spans="1:17" ht="11.25" customHeight="1">
      <c r="A333" s="124">
        <f t="shared" si="5"/>
        <v>79</v>
      </c>
      <c r="B333" s="53" t="s">
        <v>908</v>
      </c>
      <c r="C333" s="249">
        <v>2</v>
      </c>
      <c r="D333" s="55">
        <v>41072</v>
      </c>
      <c r="E333" s="8">
        <v>77</v>
      </c>
      <c r="F333" s="53" t="s">
        <v>46</v>
      </c>
      <c r="G333" s="53" t="s">
        <v>569</v>
      </c>
      <c r="H333" s="53" t="s">
        <v>358</v>
      </c>
      <c r="I333" s="53" t="s">
        <v>94</v>
      </c>
      <c r="J333" s="53"/>
      <c r="K333" s="53"/>
      <c r="L333" s="234">
        <v>297.58460000000002</v>
      </c>
      <c r="M333" s="205">
        <v>0</v>
      </c>
      <c r="N333" s="205">
        <v>0</v>
      </c>
      <c r="O333" s="205">
        <v>0</v>
      </c>
      <c r="P333" s="187">
        <v>0</v>
      </c>
      <c r="Q333" s="188">
        <v>0</v>
      </c>
    </row>
    <row r="334" spans="1:17" s="4" customFormat="1" ht="11.25" customHeight="1">
      <c r="A334" s="124">
        <f t="shared" si="5"/>
        <v>79</v>
      </c>
      <c r="B334" s="53" t="s">
        <v>908</v>
      </c>
      <c r="C334" s="249">
        <v>3</v>
      </c>
      <c r="D334" s="55">
        <v>41067</v>
      </c>
      <c r="E334" s="8">
        <v>77</v>
      </c>
      <c r="F334" s="53" t="s">
        <v>46</v>
      </c>
      <c r="G334" s="53" t="s">
        <v>569</v>
      </c>
      <c r="H334" s="53" t="s">
        <v>358</v>
      </c>
      <c r="I334" s="53" t="s">
        <v>94</v>
      </c>
      <c r="J334" s="53"/>
      <c r="K334" s="53"/>
      <c r="L334" s="234">
        <v>391.28375000000005</v>
      </c>
      <c r="M334" s="205">
        <v>0</v>
      </c>
      <c r="N334" s="205">
        <v>0</v>
      </c>
      <c r="O334" s="205">
        <v>0</v>
      </c>
      <c r="P334" s="187">
        <v>0</v>
      </c>
      <c r="Q334" s="188">
        <v>0</v>
      </c>
    </row>
    <row r="335" spans="1:17" ht="11.25" customHeight="1">
      <c r="A335" s="267">
        <f t="shared" si="5"/>
        <v>80</v>
      </c>
      <c r="B335" s="209" t="s">
        <v>175</v>
      </c>
      <c r="C335" s="248">
        <v>0</v>
      </c>
      <c r="D335" s="210"/>
      <c r="E335" s="271">
        <f>SUM(E336:E344)</f>
        <v>2920</v>
      </c>
      <c r="F335" s="209" t="s">
        <v>532</v>
      </c>
      <c r="G335" s="209" t="s">
        <v>728</v>
      </c>
      <c r="H335" s="209" t="s">
        <v>56</v>
      </c>
      <c r="I335" s="209" t="s">
        <v>827</v>
      </c>
      <c r="J335" s="209" t="s">
        <v>571</v>
      </c>
      <c r="K335" s="209" t="s">
        <v>826</v>
      </c>
      <c r="L335" s="244">
        <v>13603.300999999999</v>
      </c>
      <c r="M335" s="244">
        <v>11317.472</v>
      </c>
      <c r="N335" s="244">
        <v>854.85599999999999</v>
      </c>
      <c r="O335" s="244">
        <v>27212</v>
      </c>
      <c r="P335" s="211">
        <v>14840233.247489557</v>
      </c>
      <c r="Q335" s="212">
        <v>1.0909288302515365</v>
      </c>
    </row>
    <row r="336" spans="1:17" s="4" customFormat="1" ht="11.25" customHeight="1">
      <c r="A336" s="124">
        <f t="shared" si="5"/>
        <v>80</v>
      </c>
      <c r="B336" s="53" t="s">
        <v>175</v>
      </c>
      <c r="C336" s="249">
        <v>1</v>
      </c>
      <c r="D336" s="55">
        <v>30543</v>
      </c>
      <c r="E336" s="92">
        <v>0</v>
      </c>
      <c r="F336" s="53" t="s">
        <v>532</v>
      </c>
      <c r="G336" s="53" t="s">
        <v>728</v>
      </c>
      <c r="H336" s="53" t="s">
        <v>56</v>
      </c>
      <c r="I336" s="53" t="s">
        <v>827</v>
      </c>
      <c r="J336" s="53" t="s">
        <v>571</v>
      </c>
      <c r="K336" s="53" t="s">
        <v>826</v>
      </c>
      <c r="L336" s="205">
        <v>0</v>
      </c>
      <c r="M336" s="205">
        <v>0</v>
      </c>
      <c r="N336" s="205">
        <v>0</v>
      </c>
      <c r="O336" s="205">
        <v>0</v>
      </c>
      <c r="P336" s="187">
        <v>0</v>
      </c>
      <c r="Q336" s="188">
        <v>0</v>
      </c>
    </row>
    <row r="337" spans="1:17" s="4" customFormat="1" ht="11.25" customHeight="1">
      <c r="A337" s="124">
        <f t="shared" si="5"/>
        <v>80</v>
      </c>
      <c r="B337" s="53" t="s">
        <v>175</v>
      </c>
      <c r="C337" s="249">
        <v>2</v>
      </c>
      <c r="D337" s="55">
        <v>30874</v>
      </c>
      <c r="E337" s="92">
        <v>0</v>
      </c>
      <c r="F337" s="53" t="s">
        <v>532</v>
      </c>
      <c r="G337" s="53" t="s">
        <v>728</v>
      </c>
      <c r="H337" s="53" t="s">
        <v>56</v>
      </c>
      <c r="I337" s="53" t="s">
        <v>827</v>
      </c>
      <c r="J337" s="53" t="s">
        <v>571</v>
      </c>
      <c r="K337" s="53" t="s">
        <v>826</v>
      </c>
      <c r="L337" s="205">
        <v>0</v>
      </c>
      <c r="M337" s="205">
        <v>0</v>
      </c>
      <c r="N337" s="205">
        <v>0</v>
      </c>
      <c r="O337" s="205">
        <v>0</v>
      </c>
      <c r="P337" s="187">
        <v>0</v>
      </c>
      <c r="Q337" s="188">
        <v>0</v>
      </c>
    </row>
    <row r="338" spans="1:17" ht="11.25" customHeight="1">
      <c r="A338" s="124">
        <f t="shared" si="5"/>
        <v>80</v>
      </c>
      <c r="B338" s="53" t="s">
        <v>175</v>
      </c>
      <c r="C338" s="249">
        <v>3</v>
      </c>
      <c r="D338" s="55">
        <v>31170</v>
      </c>
      <c r="E338" s="92">
        <v>210</v>
      </c>
      <c r="F338" s="53" t="s">
        <v>532</v>
      </c>
      <c r="G338" s="53" t="s">
        <v>728</v>
      </c>
      <c r="H338" s="53" t="s">
        <v>56</v>
      </c>
      <c r="I338" s="53" t="s">
        <v>827</v>
      </c>
      <c r="J338" s="53" t="s">
        <v>571</v>
      </c>
      <c r="K338" s="53" t="s">
        <v>826</v>
      </c>
      <c r="L338" s="234">
        <v>985.97500000000002</v>
      </c>
      <c r="M338" s="234">
        <v>929.96400000000006</v>
      </c>
      <c r="N338" s="234">
        <v>9.0150000000000006</v>
      </c>
      <c r="O338" s="234">
        <v>1659</v>
      </c>
      <c r="P338" s="187">
        <v>1188380.2393937353</v>
      </c>
      <c r="Q338" s="188">
        <v>1.2052843524366594</v>
      </c>
    </row>
    <row r="339" spans="1:17" ht="11.25" customHeight="1">
      <c r="A339" s="124">
        <f t="shared" si="5"/>
        <v>80</v>
      </c>
      <c r="B339" s="53" t="s">
        <v>175</v>
      </c>
      <c r="C339" s="249">
        <v>4</v>
      </c>
      <c r="D339" s="55">
        <v>31479</v>
      </c>
      <c r="E339" s="92">
        <v>210</v>
      </c>
      <c r="F339" s="53" t="s">
        <v>532</v>
      </c>
      <c r="G339" s="53" t="s">
        <v>728</v>
      </c>
      <c r="H339" s="53" t="s">
        <v>56</v>
      </c>
      <c r="I339" s="53" t="s">
        <v>827</v>
      </c>
      <c r="J339" s="53" t="s">
        <v>571</v>
      </c>
      <c r="K339" s="53" t="s">
        <v>826</v>
      </c>
      <c r="L339" s="234">
        <v>1001.105</v>
      </c>
      <c r="M339" s="234">
        <v>943.928</v>
      </c>
      <c r="N339" s="234">
        <v>15.83</v>
      </c>
      <c r="O339" s="234">
        <v>2380</v>
      </c>
      <c r="P339" s="187">
        <v>1210983.4025543099</v>
      </c>
      <c r="Q339" s="188">
        <v>1.2096467429034017</v>
      </c>
    </row>
    <row r="340" spans="1:17" s="4" customFormat="1" ht="11.25" customHeight="1">
      <c r="A340" s="124">
        <f t="shared" si="5"/>
        <v>80</v>
      </c>
      <c r="B340" s="53" t="s">
        <v>175</v>
      </c>
      <c r="C340" s="249">
        <v>5</v>
      </c>
      <c r="D340" s="55">
        <v>33319</v>
      </c>
      <c r="E340" s="92">
        <v>500</v>
      </c>
      <c r="F340" s="53" t="s">
        <v>532</v>
      </c>
      <c r="G340" s="53" t="s">
        <v>728</v>
      </c>
      <c r="H340" s="53" t="s">
        <v>56</v>
      </c>
      <c r="I340" s="53" t="s">
        <v>827</v>
      </c>
      <c r="J340" s="53" t="s">
        <v>571</v>
      </c>
      <c r="K340" s="53" t="s">
        <v>826</v>
      </c>
      <c r="L340" s="234">
        <v>2489.848</v>
      </c>
      <c r="M340" s="234">
        <v>2156.3119999999999</v>
      </c>
      <c r="N340" s="234">
        <v>226.696</v>
      </c>
      <c r="O340" s="234">
        <v>2966</v>
      </c>
      <c r="P340" s="187">
        <v>2826290.3602973111</v>
      </c>
      <c r="Q340" s="188">
        <v>1.1351256624088342</v>
      </c>
    </row>
    <row r="341" spans="1:17" ht="11.25" customHeight="1">
      <c r="A341" s="124">
        <f t="shared" si="5"/>
        <v>80</v>
      </c>
      <c r="B341" s="53" t="s">
        <v>175</v>
      </c>
      <c r="C341" s="249">
        <v>6</v>
      </c>
      <c r="D341" s="55">
        <v>33674</v>
      </c>
      <c r="E341" s="92">
        <v>500</v>
      </c>
      <c r="F341" s="53" t="s">
        <v>532</v>
      </c>
      <c r="G341" s="53" t="s">
        <v>728</v>
      </c>
      <c r="H341" s="53" t="s">
        <v>56</v>
      </c>
      <c r="I341" s="53" t="s">
        <v>827</v>
      </c>
      <c r="J341" s="53" t="s">
        <v>571</v>
      </c>
      <c r="K341" s="53" t="s">
        <v>826</v>
      </c>
      <c r="L341" s="234">
        <v>1814.201</v>
      </c>
      <c r="M341" s="234">
        <v>1610.33</v>
      </c>
      <c r="N341" s="234">
        <v>169.494</v>
      </c>
      <c r="O341" s="234">
        <v>11473</v>
      </c>
      <c r="P341" s="187">
        <v>2118852.9389329064</v>
      </c>
      <c r="Q341" s="188">
        <v>1.1679262325028519</v>
      </c>
    </row>
    <row r="342" spans="1:17" ht="11.25" customHeight="1">
      <c r="A342" s="124">
        <f t="shared" si="5"/>
        <v>80</v>
      </c>
      <c r="B342" s="53" t="s">
        <v>175</v>
      </c>
      <c r="C342" s="249">
        <v>7</v>
      </c>
      <c r="D342" s="55">
        <v>35704</v>
      </c>
      <c r="E342" s="92">
        <v>500</v>
      </c>
      <c r="F342" s="53" t="s">
        <v>532</v>
      </c>
      <c r="G342" s="53" t="s">
        <v>728</v>
      </c>
      <c r="H342" s="53" t="s">
        <v>56</v>
      </c>
      <c r="I342" s="53" t="s">
        <v>827</v>
      </c>
      <c r="J342" s="53" t="s">
        <v>571</v>
      </c>
      <c r="K342" s="53" t="s">
        <v>826</v>
      </c>
      <c r="L342" s="234">
        <v>2346.4780000000001</v>
      </c>
      <c r="M342" s="234">
        <v>2268.9630000000002</v>
      </c>
      <c r="N342" s="234">
        <v>0</v>
      </c>
      <c r="O342" s="234">
        <v>5307</v>
      </c>
      <c r="P342" s="187">
        <v>2704733.717064247</v>
      </c>
      <c r="Q342" s="188">
        <v>1.1526780634910052</v>
      </c>
    </row>
    <row r="343" spans="1:17" ht="11.25" customHeight="1">
      <c r="A343" s="124">
        <f t="shared" si="5"/>
        <v>80</v>
      </c>
      <c r="B343" s="53" t="s">
        <v>175</v>
      </c>
      <c r="C343" s="249">
        <v>8</v>
      </c>
      <c r="D343" s="55">
        <v>42092</v>
      </c>
      <c r="E343" s="92">
        <v>500</v>
      </c>
      <c r="F343" s="123" t="s">
        <v>532</v>
      </c>
      <c r="G343" s="123" t="s">
        <v>728</v>
      </c>
      <c r="H343" s="123" t="s">
        <v>56</v>
      </c>
      <c r="I343" s="53" t="s">
        <v>827</v>
      </c>
      <c r="J343" s="53" t="s">
        <v>571</v>
      </c>
      <c r="K343" s="53" t="s">
        <v>826</v>
      </c>
      <c r="L343" s="234">
        <v>2898.1950000000002</v>
      </c>
      <c r="M343" s="234">
        <v>1953.75</v>
      </c>
      <c r="N343" s="234">
        <v>277.27999999999997</v>
      </c>
      <c r="O343" s="234">
        <v>1428</v>
      </c>
      <c r="P343" s="187">
        <v>2800071.8511219732</v>
      </c>
      <c r="Q343" s="188">
        <v>0.9661433585807625</v>
      </c>
    </row>
    <row r="344" spans="1:17" ht="11.25" customHeight="1">
      <c r="A344" s="124">
        <f t="shared" si="5"/>
        <v>80</v>
      </c>
      <c r="B344" s="53" t="s">
        <v>175</v>
      </c>
      <c r="C344" s="249">
        <v>9</v>
      </c>
      <c r="D344" s="55">
        <v>42450</v>
      </c>
      <c r="E344" s="92">
        <v>500</v>
      </c>
      <c r="F344" s="123" t="s">
        <v>532</v>
      </c>
      <c r="G344" s="123" t="s">
        <v>728</v>
      </c>
      <c r="H344" s="123" t="s">
        <v>56</v>
      </c>
      <c r="I344" s="53" t="s">
        <v>827</v>
      </c>
      <c r="J344" s="53" t="s">
        <v>571</v>
      </c>
      <c r="K344" s="53" t="s">
        <v>826</v>
      </c>
      <c r="L344" s="234">
        <v>2067.4989999999998</v>
      </c>
      <c r="M344" s="234">
        <v>1454.2249999999999</v>
      </c>
      <c r="N344" s="234">
        <v>156.541</v>
      </c>
      <c r="O344" s="234">
        <v>1999</v>
      </c>
      <c r="P344" s="187">
        <v>1990920.7381250765</v>
      </c>
      <c r="Q344" s="188">
        <v>0.96296091950955076</v>
      </c>
    </row>
    <row r="345" spans="1:17" s="4" customFormat="1" ht="11.25" customHeight="1">
      <c r="A345" s="267">
        <f t="shared" si="5"/>
        <v>81</v>
      </c>
      <c r="B345" s="209" t="s">
        <v>174</v>
      </c>
      <c r="C345" s="248">
        <v>0</v>
      </c>
      <c r="D345" s="210"/>
      <c r="E345" s="271">
        <f>SUM(E346:E347)</f>
        <v>0</v>
      </c>
      <c r="F345" s="209" t="s">
        <v>287</v>
      </c>
      <c r="G345" s="209" t="s">
        <v>728</v>
      </c>
      <c r="H345" s="209" t="s">
        <v>288</v>
      </c>
      <c r="I345" s="209" t="s">
        <v>827</v>
      </c>
      <c r="J345" s="209" t="s">
        <v>826</v>
      </c>
      <c r="K345" s="209" t="s">
        <v>668</v>
      </c>
      <c r="L345" s="244">
        <v>0</v>
      </c>
      <c r="M345" s="244">
        <v>0</v>
      </c>
      <c r="N345" s="244">
        <v>0</v>
      </c>
      <c r="O345" s="244">
        <v>0</v>
      </c>
      <c r="P345" s="211">
        <v>0</v>
      </c>
      <c r="Q345" s="212">
        <v>0</v>
      </c>
    </row>
    <row r="346" spans="1:17" ht="11.25" customHeight="1">
      <c r="A346" s="124">
        <f t="shared" si="5"/>
        <v>81</v>
      </c>
      <c r="B346" s="53" t="s">
        <v>174</v>
      </c>
      <c r="C346" s="249">
        <v>1</v>
      </c>
      <c r="D346" s="55">
        <v>26299</v>
      </c>
      <c r="E346" s="92">
        <v>0</v>
      </c>
      <c r="F346" s="53" t="s">
        <v>287</v>
      </c>
      <c r="G346" s="53" t="s">
        <v>728</v>
      </c>
      <c r="H346" s="53" t="s">
        <v>288</v>
      </c>
      <c r="I346" s="53" t="s">
        <v>827</v>
      </c>
      <c r="J346" s="53" t="s">
        <v>826</v>
      </c>
      <c r="K346" s="53" t="s">
        <v>668</v>
      </c>
      <c r="L346" s="205">
        <v>0</v>
      </c>
      <c r="M346" s="205">
        <v>0</v>
      </c>
      <c r="N346" s="205">
        <v>0</v>
      </c>
      <c r="O346" s="205">
        <v>0</v>
      </c>
      <c r="P346" s="187">
        <v>0</v>
      </c>
      <c r="Q346" s="188">
        <v>0</v>
      </c>
    </row>
    <row r="347" spans="1:17" s="4" customFormat="1" ht="11.25" customHeight="1">
      <c r="A347" s="124">
        <f t="shared" si="5"/>
        <v>81</v>
      </c>
      <c r="B347" s="53" t="s">
        <v>174</v>
      </c>
      <c r="C347" s="249">
        <v>2</v>
      </c>
      <c r="D347" s="55">
        <v>32526</v>
      </c>
      <c r="E347" s="92">
        <v>0</v>
      </c>
      <c r="F347" s="53" t="s">
        <v>287</v>
      </c>
      <c r="G347" s="53" t="s">
        <v>728</v>
      </c>
      <c r="H347" s="53" t="s">
        <v>288</v>
      </c>
      <c r="I347" s="53" t="s">
        <v>827</v>
      </c>
      <c r="J347" s="53" t="s">
        <v>826</v>
      </c>
      <c r="K347" s="53" t="s">
        <v>668</v>
      </c>
      <c r="L347" s="205">
        <v>0</v>
      </c>
      <c r="M347" s="205">
        <v>0</v>
      </c>
      <c r="N347" s="205">
        <v>0</v>
      </c>
      <c r="O347" s="205">
        <v>0</v>
      </c>
      <c r="P347" s="187">
        <v>0</v>
      </c>
      <c r="Q347" s="188">
        <v>0</v>
      </c>
    </row>
    <row r="348" spans="1:17" s="4" customFormat="1" ht="11.25" customHeight="1">
      <c r="A348" s="267">
        <f t="shared" si="5"/>
        <v>82</v>
      </c>
      <c r="B348" s="209" t="s">
        <v>430</v>
      </c>
      <c r="C348" s="248">
        <v>0</v>
      </c>
      <c r="D348" s="210"/>
      <c r="E348" s="271">
        <f>SUM(E349:E356)</f>
        <v>500</v>
      </c>
      <c r="F348" s="209" t="s">
        <v>810</v>
      </c>
      <c r="G348" s="209" t="s">
        <v>569</v>
      </c>
      <c r="H348" s="209" t="s">
        <v>431</v>
      </c>
      <c r="I348" s="209" t="s">
        <v>827</v>
      </c>
      <c r="J348" s="209" t="s">
        <v>571</v>
      </c>
      <c r="K348" s="209" t="s">
        <v>826</v>
      </c>
      <c r="L348" s="244">
        <v>3126.4804541691037</v>
      </c>
      <c r="M348" s="244">
        <v>2501.5600000000004</v>
      </c>
      <c r="N348" s="244">
        <v>0.13</v>
      </c>
      <c r="O348" s="244">
        <v>1574.5092</v>
      </c>
      <c r="P348" s="211">
        <v>3133206.417027419</v>
      </c>
      <c r="Q348" s="212">
        <v>1.0021512889515578</v>
      </c>
    </row>
    <row r="349" spans="1:17" ht="11.25" customHeight="1">
      <c r="A349" s="124">
        <f t="shared" si="5"/>
        <v>82</v>
      </c>
      <c r="B349" s="53" t="s">
        <v>430</v>
      </c>
      <c r="C349" s="249">
        <v>1</v>
      </c>
      <c r="D349" s="55">
        <v>23650</v>
      </c>
      <c r="E349" s="92">
        <v>0</v>
      </c>
      <c r="F349" s="53" t="s">
        <v>810</v>
      </c>
      <c r="G349" s="53" t="s">
        <v>569</v>
      </c>
      <c r="H349" s="53" t="s">
        <v>431</v>
      </c>
      <c r="I349" s="53" t="s">
        <v>827</v>
      </c>
      <c r="J349" s="53" t="s">
        <v>571</v>
      </c>
      <c r="K349" s="53" t="s">
        <v>826</v>
      </c>
      <c r="L349" s="205">
        <v>0</v>
      </c>
      <c r="M349" s="205">
        <v>0</v>
      </c>
      <c r="N349" s="205">
        <v>0</v>
      </c>
      <c r="O349" s="205">
        <v>0</v>
      </c>
      <c r="P349" s="187">
        <v>0</v>
      </c>
      <c r="Q349" s="188">
        <v>0</v>
      </c>
    </row>
    <row r="350" spans="1:17" s="4" customFormat="1" ht="11.25" customHeight="1">
      <c r="A350" s="124">
        <f t="shared" si="5"/>
        <v>82</v>
      </c>
      <c r="B350" s="53" t="s">
        <v>430</v>
      </c>
      <c r="C350" s="249">
        <v>2</v>
      </c>
      <c r="D350" s="55">
        <v>23711</v>
      </c>
      <c r="E350" s="92">
        <v>0</v>
      </c>
      <c r="F350" s="53" t="s">
        <v>810</v>
      </c>
      <c r="G350" s="53" t="s">
        <v>569</v>
      </c>
      <c r="H350" s="53" t="s">
        <v>431</v>
      </c>
      <c r="I350" s="53" t="s">
        <v>827</v>
      </c>
      <c r="J350" s="53" t="s">
        <v>571</v>
      </c>
      <c r="K350" s="53" t="s">
        <v>826</v>
      </c>
      <c r="L350" s="205">
        <v>0</v>
      </c>
      <c r="M350" s="205">
        <v>0</v>
      </c>
      <c r="N350" s="205">
        <v>0</v>
      </c>
      <c r="O350" s="205">
        <v>0</v>
      </c>
      <c r="P350" s="187">
        <v>0</v>
      </c>
      <c r="Q350" s="188">
        <v>0</v>
      </c>
    </row>
    <row r="351" spans="1:17" ht="11.25" customHeight="1">
      <c r="A351" s="124">
        <f t="shared" si="5"/>
        <v>82</v>
      </c>
      <c r="B351" s="53" t="s">
        <v>430</v>
      </c>
      <c r="C351" s="249">
        <v>3</v>
      </c>
      <c r="D351" s="55">
        <v>25019</v>
      </c>
      <c r="E351" s="92">
        <v>0</v>
      </c>
      <c r="F351" s="53" t="s">
        <v>810</v>
      </c>
      <c r="G351" s="53" t="s">
        <v>569</v>
      </c>
      <c r="H351" s="53" t="s">
        <v>431</v>
      </c>
      <c r="I351" s="53" t="s">
        <v>827</v>
      </c>
      <c r="J351" s="53" t="s">
        <v>571</v>
      </c>
      <c r="K351" s="53" t="s">
        <v>826</v>
      </c>
      <c r="L351" s="205">
        <v>0</v>
      </c>
      <c r="M351" s="205">
        <v>0</v>
      </c>
      <c r="N351" s="205">
        <v>0</v>
      </c>
      <c r="O351" s="205">
        <v>0</v>
      </c>
      <c r="P351" s="187">
        <v>0</v>
      </c>
      <c r="Q351" s="188">
        <v>0</v>
      </c>
    </row>
    <row r="352" spans="1:17" s="4" customFormat="1" ht="11.25" customHeight="1">
      <c r="A352" s="124">
        <f t="shared" si="5"/>
        <v>82</v>
      </c>
      <c r="B352" s="53" t="s">
        <v>430</v>
      </c>
      <c r="C352" s="249">
        <v>4</v>
      </c>
      <c r="D352" s="55">
        <v>27119</v>
      </c>
      <c r="E352" s="92">
        <v>0</v>
      </c>
      <c r="F352" s="53" t="s">
        <v>810</v>
      </c>
      <c r="G352" s="53" t="s">
        <v>569</v>
      </c>
      <c r="H352" s="53" t="s">
        <v>431</v>
      </c>
      <c r="I352" s="53" t="s">
        <v>827</v>
      </c>
      <c r="J352" s="53" t="s">
        <v>571</v>
      </c>
      <c r="K352" s="53" t="s">
        <v>826</v>
      </c>
      <c r="L352" s="205">
        <v>0</v>
      </c>
      <c r="M352" s="205">
        <v>0</v>
      </c>
      <c r="N352" s="205">
        <v>0</v>
      </c>
      <c r="O352" s="205">
        <v>0</v>
      </c>
      <c r="P352" s="187">
        <v>0</v>
      </c>
      <c r="Q352" s="188">
        <v>0</v>
      </c>
    </row>
    <row r="353" spans="1:17" s="4" customFormat="1" ht="11.25" customHeight="1">
      <c r="A353" s="124">
        <f t="shared" si="5"/>
        <v>82</v>
      </c>
      <c r="B353" s="53" t="s">
        <v>430</v>
      </c>
      <c r="C353" s="249">
        <v>5</v>
      </c>
      <c r="D353" s="55">
        <v>27484</v>
      </c>
      <c r="E353" s="92">
        <v>0</v>
      </c>
      <c r="F353" s="53" t="s">
        <v>810</v>
      </c>
      <c r="G353" s="53" t="s">
        <v>569</v>
      </c>
      <c r="H353" s="53" t="s">
        <v>431</v>
      </c>
      <c r="I353" s="53" t="s">
        <v>827</v>
      </c>
      <c r="J353" s="53" t="s">
        <v>571</v>
      </c>
      <c r="K353" s="53" t="s">
        <v>826</v>
      </c>
      <c r="L353" s="205">
        <v>0</v>
      </c>
      <c r="M353" s="205">
        <v>0</v>
      </c>
      <c r="N353" s="205">
        <v>0</v>
      </c>
      <c r="O353" s="205">
        <v>0</v>
      </c>
      <c r="P353" s="187">
        <v>0</v>
      </c>
      <c r="Q353" s="188">
        <v>0</v>
      </c>
    </row>
    <row r="354" spans="1:17" s="4" customFormat="1" ht="11.25" customHeight="1">
      <c r="A354" s="124">
        <f t="shared" si="5"/>
        <v>82</v>
      </c>
      <c r="B354" s="53" t="s">
        <v>430</v>
      </c>
      <c r="C354" s="249">
        <v>6</v>
      </c>
      <c r="D354" s="55">
        <v>28943</v>
      </c>
      <c r="E354" s="92">
        <v>0</v>
      </c>
      <c r="F354" s="53" t="s">
        <v>810</v>
      </c>
      <c r="G354" s="53" t="s">
        <v>569</v>
      </c>
      <c r="H354" s="53" t="s">
        <v>431</v>
      </c>
      <c r="I354" s="53" t="s">
        <v>827</v>
      </c>
      <c r="J354" s="53" t="s">
        <v>571</v>
      </c>
      <c r="K354" s="53" t="s">
        <v>826</v>
      </c>
      <c r="L354" s="205">
        <v>0</v>
      </c>
      <c r="M354" s="205">
        <v>0</v>
      </c>
      <c r="N354" s="205">
        <v>0</v>
      </c>
      <c r="O354" s="205">
        <v>0</v>
      </c>
      <c r="P354" s="187">
        <v>0</v>
      </c>
      <c r="Q354" s="188">
        <v>0</v>
      </c>
    </row>
    <row r="355" spans="1:17" ht="11.25" customHeight="1">
      <c r="A355" s="124">
        <f t="shared" si="5"/>
        <v>82</v>
      </c>
      <c r="B355" s="53" t="s">
        <v>430</v>
      </c>
      <c r="C355" s="249">
        <v>7</v>
      </c>
      <c r="D355" s="55">
        <v>40121</v>
      </c>
      <c r="E355" s="92">
        <v>250</v>
      </c>
      <c r="F355" s="53" t="s">
        <v>810</v>
      </c>
      <c r="G355" s="53" t="s">
        <v>569</v>
      </c>
      <c r="H355" s="53" t="s">
        <v>431</v>
      </c>
      <c r="I355" s="53" t="s">
        <v>827</v>
      </c>
      <c r="J355" s="53" t="s">
        <v>571</v>
      </c>
      <c r="K355" s="53" t="s">
        <v>826</v>
      </c>
      <c r="L355" s="234">
        <v>1658.8393166174947</v>
      </c>
      <c r="M355" s="234">
        <v>1341.68</v>
      </c>
      <c r="N355" s="234">
        <v>0.13</v>
      </c>
      <c r="O355" s="234">
        <v>708.79020000000003</v>
      </c>
      <c r="P355" s="187">
        <v>1680178.6767326498</v>
      </c>
      <c r="Q355" s="188">
        <v>1.0128640308325148</v>
      </c>
    </row>
    <row r="356" spans="1:17" ht="11.25" customHeight="1">
      <c r="A356" s="124">
        <f t="shared" si="5"/>
        <v>82</v>
      </c>
      <c r="B356" s="53" t="s">
        <v>430</v>
      </c>
      <c r="C356" s="249">
        <v>8</v>
      </c>
      <c r="D356" s="55">
        <v>40268</v>
      </c>
      <c r="E356" s="92">
        <v>250</v>
      </c>
      <c r="F356" s="53" t="s">
        <v>810</v>
      </c>
      <c r="G356" s="53" t="s">
        <v>569</v>
      </c>
      <c r="H356" s="53" t="s">
        <v>431</v>
      </c>
      <c r="I356" s="53" t="s">
        <v>827</v>
      </c>
      <c r="J356" s="53" t="s">
        <v>571</v>
      </c>
      <c r="K356" s="53" t="s">
        <v>826</v>
      </c>
      <c r="L356" s="234">
        <v>1467.6411375516091</v>
      </c>
      <c r="M356" s="234">
        <v>1159.8800000000001</v>
      </c>
      <c r="N356" s="234">
        <v>0</v>
      </c>
      <c r="O356" s="234">
        <v>865.71900000000005</v>
      </c>
      <c r="P356" s="187">
        <v>1453027.7402947685</v>
      </c>
      <c r="Q356" s="188">
        <v>0.99004293564486801</v>
      </c>
    </row>
    <row r="357" spans="1:17" s="4" customFormat="1" ht="11.25" customHeight="1">
      <c r="A357" s="267">
        <f t="shared" si="5"/>
        <v>83</v>
      </c>
      <c r="B357" s="209" t="s">
        <v>1222</v>
      </c>
      <c r="C357" s="248">
        <v>0</v>
      </c>
      <c r="D357" s="210"/>
      <c r="E357" s="271">
        <f>SUM(E358:E360)</f>
        <v>36</v>
      </c>
      <c r="F357" s="209" t="s">
        <v>46</v>
      </c>
      <c r="G357" s="209" t="s">
        <v>326</v>
      </c>
      <c r="H357" s="209" t="s">
        <v>1223</v>
      </c>
      <c r="I357" s="209" t="s">
        <v>94</v>
      </c>
      <c r="J357" s="209"/>
      <c r="K357" s="209"/>
      <c r="L357" s="244">
        <v>157.62790000000001</v>
      </c>
      <c r="M357" s="244">
        <v>0</v>
      </c>
      <c r="N357" s="244">
        <v>0</v>
      </c>
      <c r="O357" s="244">
        <v>0</v>
      </c>
      <c r="P357" s="211">
        <v>0</v>
      </c>
      <c r="Q357" s="212">
        <v>0</v>
      </c>
    </row>
    <row r="358" spans="1:17" ht="11.25" customHeight="1">
      <c r="A358" s="124">
        <f t="shared" si="5"/>
        <v>83</v>
      </c>
      <c r="B358" s="53" t="s">
        <v>1222</v>
      </c>
      <c r="C358" s="249">
        <v>1</v>
      </c>
      <c r="D358" s="55">
        <v>42783</v>
      </c>
      <c r="E358" s="8">
        <v>12</v>
      </c>
      <c r="F358" s="123" t="s">
        <v>46</v>
      </c>
      <c r="G358" s="123" t="s">
        <v>326</v>
      </c>
      <c r="H358" s="123" t="s">
        <v>1223</v>
      </c>
      <c r="I358" s="53" t="s">
        <v>94</v>
      </c>
      <c r="J358" s="53"/>
      <c r="K358" s="53"/>
      <c r="L358" s="234">
        <v>52.456400000000002</v>
      </c>
      <c r="M358" s="205">
        <v>0</v>
      </c>
      <c r="N358" s="205">
        <v>0</v>
      </c>
      <c r="O358" s="205">
        <v>0</v>
      </c>
      <c r="P358" s="187">
        <v>0</v>
      </c>
      <c r="Q358" s="188">
        <v>0</v>
      </c>
    </row>
    <row r="359" spans="1:17" s="4" customFormat="1" ht="11.25" customHeight="1">
      <c r="A359" s="124">
        <f t="shared" si="5"/>
        <v>83</v>
      </c>
      <c r="B359" s="53" t="s">
        <v>1222</v>
      </c>
      <c r="C359" s="249">
        <v>2</v>
      </c>
      <c r="D359" s="55">
        <v>42767</v>
      </c>
      <c r="E359" s="8">
        <v>12</v>
      </c>
      <c r="F359" s="123" t="s">
        <v>46</v>
      </c>
      <c r="G359" s="123" t="s">
        <v>326</v>
      </c>
      <c r="H359" s="123" t="s">
        <v>1223</v>
      </c>
      <c r="I359" s="53" t="s">
        <v>94</v>
      </c>
      <c r="J359" s="53"/>
      <c r="K359" s="53"/>
      <c r="L359" s="234">
        <v>53.461350000000003</v>
      </c>
      <c r="M359" s="205">
        <v>0</v>
      </c>
      <c r="N359" s="205">
        <v>0</v>
      </c>
      <c r="O359" s="205">
        <v>0</v>
      </c>
      <c r="P359" s="187">
        <v>0</v>
      </c>
      <c r="Q359" s="188">
        <v>0</v>
      </c>
    </row>
    <row r="360" spans="1:17" ht="11.25" customHeight="1">
      <c r="A360" s="124">
        <f t="shared" si="5"/>
        <v>83</v>
      </c>
      <c r="B360" s="53" t="s">
        <v>1222</v>
      </c>
      <c r="C360" s="249">
        <v>3</v>
      </c>
      <c r="D360" s="55">
        <v>42942</v>
      </c>
      <c r="E360" s="8">
        <v>12</v>
      </c>
      <c r="F360" s="123" t="s">
        <v>46</v>
      </c>
      <c r="G360" s="123" t="s">
        <v>326</v>
      </c>
      <c r="H360" s="123" t="s">
        <v>1223</v>
      </c>
      <c r="I360" s="53" t="s">
        <v>94</v>
      </c>
      <c r="J360" s="53"/>
      <c r="K360" s="53"/>
      <c r="L360" s="234">
        <v>51.710149999999999</v>
      </c>
      <c r="M360" s="205">
        <v>0</v>
      </c>
      <c r="N360" s="205">
        <v>0</v>
      </c>
      <c r="O360" s="205">
        <v>0</v>
      </c>
      <c r="P360" s="187">
        <v>0</v>
      </c>
      <c r="Q360" s="188">
        <v>0</v>
      </c>
    </row>
    <row r="361" spans="1:17" ht="11.25" customHeight="1">
      <c r="A361" s="267">
        <f t="shared" si="5"/>
        <v>84</v>
      </c>
      <c r="B361" s="209" t="s">
        <v>466</v>
      </c>
      <c r="C361" s="248">
        <v>0</v>
      </c>
      <c r="D361" s="210"/>
      <c r="E361" s="271">
        <f>SUM(E362:E364)</f>
        <v>0</v>
      </c>
      <c r="F361" s="209" t="s">
        <v>135</v>
      </c>
      <c r="G361" s="209" t="s">
        <v>728</v>
      </c>
      <c r="H361" s="209" t="s">
        <v>136</v>
      </c>
      <c r="I361" s="209" t="s">
        <v>94</v>
      </c>
      <c r="J361" s="209"/>
      <c r="K361" s="209"/>
      <c r="L361" s="244">
        <v>0</v>
      </c>
      <c r="M361" s="244">
        <v>0</v>
      </c>
      <c r="N361" s="244">
        <v>0</v>
      </c>
      <c r="O361" s="244">
        <v>0</v>
      </c>
      <c r="P361" s="211">
        <v>0</v>
      </c>
      <c r="Q361" s="212">
        <v>0</v>
      </c>
    </row>
    <row r="362" spans="1:17" s="4" customFormat="1" ht="11.25" customHeight="1">
      <c r="A362" s="124">
        <f t="shared" si="5"/>
        <v>84</v>
      </c>
      <c r="B362" s="136" t="s">
        <v>466</v>
      </c>
      <c r="C362" s="250">
        <v>1</v>
      </c>
      <c r="D362" s="138">
        <v>38011</v>
      </c>
      <c r="E362" s="92">
        <v>0</v>
      </c>
      <c r="F362" s="136" t="s">
        <v>135</v>
      </c>
      <c r="G362" s="136" t="s">
        <v>728</v>
      </c>
      <c r="H362" s="136" t="s">
        <v>136</v>
      </c>
      <c r="I362" s="136" t="s">
        <v>94</v>
      </c>
      <c r="J362" s="136"/>
      <c r="K362" s="136"/>
      <c r="L362" s="205">
        <v>0</v>
      </c>
      <c r="M362" s="205">
        <v>0</v>
      </c>
      <c r="N362" s="205">
        <v>0</v>
      </c>
      <c r="O362" s="205">
        <v>0</v>
      </c>
      <c r="P362" s="187">
        <v>0</v>
      </c>
      <c r="Q362" s="188">
        <v>0</v>
      </c>
    </row>
    <row r="363" spans="1:17" ht="11.25" customHeight="1">
      <c r="A363" s="124">
        <f t="shared" si="5"/>
        <v>84</v>
      </c>
      <c r="B363" s="136" t="s">
        <v>466</v>
      </c>
      <c r="C363" s="250">
        <v>2</v>
      </c>
      <c r="D363" s="138">
        <v>38011</v>
      </c>
      <c r="E363" s="92">
        <v>0</v>
      </c>
      <c r="F363" s="136" t="s">
        <v>135</v>
      </c>
      <c r="G363" s="136" t="s">
        <v>728</v>
      </c>
      <c r="H363" s="136" t="s">
        <v>136</v>
      </c>
      <c r="I363" s="136" t="s">
        <v>94</v>
      </c>
      <c r="J363" s="136"/>
      <c r="K363" s="136"/>
      <c r="L363" s="205">
        <v>0</v>
      </c>
      <c r="M363" s="205">
        <v>0</v>
      </c>
      <c r="N363" s="205">
        <v>0</v>
      </c>
      <c r="O363" s="205">
        <v>0</v>
      </c>
      <c r="P363" s="187">
        <v>0</v>
      </c>
      <c r="Q363" s="188">
        <v>0</v>
      </c>
    </row>
    <row r="364" spans="1:17" ht="11.25" customHeight="1">
      <c r="A364" s="124">
        <f t="shared" si="5"/>
        <v>84</v>
      </c>
      <c r="B364" s="136" t="s">
        <v>466</v>
      </c>
      <c r="C364" s="250">
        <v>3</v>
      </c>
      <c r="D364" s="138">
        <v>38011</v>
      </c>
      <c r="E364" s="92">
        <v>0</v>
      </c>
      <c r="F364" s="136" t="s">
        <v>135</v>
      </c>
      <c r="G364" s="136" t="s">
        <v>728</v>
      </c>
      <c r="H364" s="136" t="s">
        <v>136</v>
      </c>
      <c r="I364" s="136" t="s">
        <v>94</v>
      </c>
      <c r="J364" s="136"/>
      <c r="K364" s="136"/>
      <c r="L364" s="205">
        <v>0</v>
      </c>
      <c r="M364" s="205">
        <v>0</v>
      </c>
      <c r="N364" s="205">
        <v>0</v>
      </c>
      <c r="O364" s="205">
        <v>0</v>
      </c>
      <c r="P364" s="187">
        <v>0</v>
      </c>
      <c r="Q364" s="188">
        <v>0</v>
      </c>
    </row>
    <row r="365" spans="1:17" ht="11.25" customHeight="1">
      <c r="A365" s="267">
        <f t="shared" si="5"/>
        <v>85</v>
      </c>
      <c r="B365" s="218" t="s">
        <v>1179</v>
      </c>
      <c r="C365" s="251">
        <v>0</v>
      </c>
      <c r="D365" s="219"/>
      <c r="E365" s="271">
        <f>SUM(E366:E374)</f>
        <v>0</v>
      </c>
      <c r="F365" s="218" t="s">
        <v>501</v>
      </c>
      <c r="G365" s="218" t="s">
        <v>728</v>
      </c>
      <c r="H365" s="218" t="s">
        <v>987</v>
      </c>
      <c r="I365" s="218" t="s">
        <v>94</v>
      </c>
      <c r="J365" s="218"/>
      <c r="K365" s="218"/>
      <c r="L365" s="244">
        <v>0</v>
      </c>
      <c r="M365" s="244">
        <v>0</v>
      </c>
      <c r="N365" s="244">
        <v>0</v>
      </c>
      <c r="O365" s="244">
        <v>0</v>
      </c>
      <c r="P365" s="211">
        <v>0</v>
      </c>
      <c r="Q365" s="212">
        <v>0</v>
      </c>
    </row>
    <row r="366" spans="1:17" s="4" customFormat="1" ht="11.25" customHeight="1">
      <c r="A366" s="124">
        <f t="shared" si="5"/>
        <v>85</v>
      </c>
      <c r="B366" s="53" t="s">
        <v>462</v>
      </c>
      <c r="C366" s="249">
        <v>1</v>
      </c>
      <c r="D366" s="55">
        <v>26177</v>
      </c>
      <c r="E366" s="92">
        <v>0</v>
      </c>
      <c r="F366" s="53" t="s">
        <v>501</v>
      </c>
      <c r="G366" s="53" t="s">
        <v>728</v>
      </c>
      <c r="H366" s="53" t="s">
        <v>987</v>
      </c>
      <c r="I366" s="53" t="s">
        <v>94</v>
      </c>
      <c r="J366" s="53"/>
      <c r="K366" s="53"/>
      <c r="L366" s="205">
        <v>0</v>
      </c>
      <c r="M366" s="205">
        <v>0</v>
      </c>
      <c r="N366" s="205">
        <v>0</v>
      </c>
      <c r="O366" s="205">
        <v>0</v>
      </c>
      <c r="P366" s="187">
        <v>0</v>
      </c>
      <c r="Q366" s="188">
        <v>0</v>
      </c>
    </row>
    <row r="367" spans="1:17" ht="11.25" customHeight="1">
      <c r="A367" s="124">
        <f t="shared" si="5"/>
        <v>85</v>
      </c>
      <c r="B367" s="53" t="s">
        <v>462</v>
      </c>
      <c r="C367" s="249">
        <v>2</v>
      </c>
      <c r="D367" s="55">
        <v>26177</v>
      </c>
      <c r="E367" s="92">
        <v>0</v>
      </c>
      <c r="F367" s="53" t="s">
        <v>501</v>
      </c>
      <c r="G367" s="53" t="s">
        <v>728</v>
      </c>
      <c r="H367" s="53" t="s">
        <v>987</v>
      </c>
      <c r="I367" s="53" t="s">
        <v>94</v>
      </c>
      <c r="J367" s="53"/>
      <c r="K367" s="53"/>
      <c r="L367" s="205">
        <v>0</v>
      </c>
      <c r="M367" s="205">
        <v>0</v>
      </c>
      <c r="N367" s="205">
        <v>0</v>
      </c>
      <c r="O367" s="205">
        <v>0</v>
      </c>
      <c r="P367" s="187">
        <v>0</v>
      </c>
      <c r="Q367" s="188">
        <v>0</v>
      </c>
    </row>
    <row r="368" spans="1:17" s="4" customFormat="1" ht="11.25" customHeight="1">
      <c r="A368" s="124">
        <f t="shared" si="5"/>
        <v>85</v>
      </c>
      <c r="B368" s="53" t="s">
        <v>462</v>
      </c>
      <c r="C368" s="249">
        <v>3</v>
      </c>
      <c r="D368" s="55">
        <v>26207</v>
      </c>
      <c r="E368" s="92">
        <v>0</v>
      </c>
      <c r="F368" s="53" t="s">
        <v>501</v>
      </c>
      <c r="G368" s="53" t="s">
        <v>728</v>
      </c>
      <c r="H368" s="53" t="s">
        <v>987</v>
      </c>
      <c r="I368" s="53" t="s">
        <v>94</v>
      </c>
      <c r="J368" s="53"/>
      <c r="K368" s="53"/>
      <c r="L368" s="205">
        <v>0</v>
      </c>
      <c r="M368" s="205">
        <v>0</v>
      </c>
      <c r="N368" s="205">
        <v>0</v>
      </c>
      <c r="O368" s="205">
        <v>0</v>
      </c>
      <c r="P368" s="187">
        <v>0</v>
      </c>
      <c r="Q368" s="188">
        <v>0</v>
      </c>
    </row>
    <row r="369" spans="1:17" s="4" customFormat="1" ht="11.25" customHeight="1">
      <c r="A369" s="124">
        <f t="shared" si="5"/>
        <v>85</v>
      </c>
      <c r="B369" s="53" t="s">
        <v>462</v>
      </c>
      <c r="C369" s="249">
        <v>4</v>
      </c>
      <c r="D369" s="55">
        <v>27485</v>
      </c>
      <c r="E369" s="92">
        <v>0</v>
      </c>
      <c r="F369" s="53" t="s">
        <v>501</v>
      </c>
      <c r="G369" s="53" t="s">
        <v>728</v>
      </c>
      <c r="H369" s="53" t="s">
        <v>987</v>
      </c>
      <c r="I369" s="53" t="s">
        <v>94</v>
      </c>
      <c r="J369" s="53"/>
      <c r="K369" s="53"/>
      <c r="L369" s="205">
        <v>0</v>
      </c>
      <c r="M369" s="205">
        <v>0</v>
      </c>
      <c r="N369" s="205">
        <v>0</v>
      </c>
      <c r="O369" s="205">
        <v>0</v>
      </c>
      <c r="P369" s="187">
        <v>0</v>
      </c>
      <c r="Q369" s="188">
        <v>0</v>
      </c>
    </row>
    <row r="370" spans="1:17" s="4" customFormat="1" ht="11.25" customHeight="1">
      <c r="A370" s="124">
        <f t="shared" si="5"/>
        <v>85</v>
      </c>
      <c r="B370" s="53" t="s">
        <v>462</v>
      </c>
      <c r="C370" s="249">
        <v>5</v>
      </c>
      <c r="D370" s="55">
        <v>27486</v>
      </c>
      <c r="E370" s="92">
        <v>0</v>
      </c>
      <c r="F370" s="53" t="s">
        <v>501</v>
      </c>
      <c r="G370" s="53" t="s">
        <v>728</v>
      </c>
      <c r="H370" s="53" t="s">
        <v>987</v>
      </c>
      <c r="I370" s="53" t="s">
        <v>94</v>
      </c>
      <c r="J370" s="53"/>
      <c r="K370" s="53"/>
      <c r="L370" s="205">
        <v>0</v>
      </c>
      <c r="M370" s="205">
        <v>0</v>
      </c>
      <c r="N370" s="205">
        <v>0</v>
      </c>
      <c r="O370" s="205">
        <v>0</v>
      </c>
      <c r="P370" s="187">
        <v>0</v>
      </c>
      <c r="Q370" s="188">
        <v>0</v>
      </c>
    </row>
    <row r="371" spans="1:17" ht="11.25" customHeight="1">
      <c r="A371" s="124">
        <f t="shared" si="5"/>
        <v>85</v>
      </c>
      <c r="B371" s="53" t="s">
        <v>1180</v>
      </c>
      <c r="C371" s="249">
        <v>6</v>
      </c>
      <c r="D371" s="55">
        <v>35534</v>
      </c>
      <c r="E371" s="92">
        <v>0</v>
      </c>
      <c r="F371" s="53" t="s">
        <v>501</v>
      </c>
      <c r="G371" s="53" t="s">
        <v>728</v>
      </c>
      <c r="H371" s="53" t="s">
        <v>987</v>
      </c>
      <c r="I371" s="53" t="s">
        <v>94</v>
      </c>
      <c r="J371" s="53"/>
      <c r="K371" s="53"/>
      <c r="L371" s="205">
        <v>0</v>
      </c>
      <c r="M371" s="205">
        <v>0</v>
      </c>
      <c r="N371" s="205">
        <v>0</v>
      </c>
      <c r="O371" s="205">
        <v>0</v>
      </c>
      <c r="P371" s="187">
        <v>0</v>
      </c>
      <c r="Q371" s="188">
        <v>0</v>
      </c>
    </row>
    <row r="372" spans="1:17" ht="11.25" customHeight="1">
      <c r="A372" s="124">
        <f t="shared" si="5"/>
        <v>85</v>
      </c>
      <c r="B372" s="53" t="s">
        <v>463</v>
      </c>
      <c r="C372" s="249">
        <v>7</v>
      </c>
      <c r="D372" s="55">
        <v>36707</v>
      </c>
      <c r="E372" s="92">
        <v>0</v>
      </c>
      <c r="F372" s="53" t="s">
        <v>501</v>
      </c>
      <c r="G372" s="53" t="s">
        <v>728</v>
      </c>
      <c r="H372" s="53" t="s">
        <v>987</v>
      </c>
      <c r="I372" s="53" t="s">
        <v>94</v>
      </c>
      <c r="J372" s="53"/>
      <c r="K372" s="53"/>
      <c r="L372" s="205">
        <v>0</v>
      </c>
      <c r="M372" s="205">
        <v>0</v>
      </c>
      <c r="N372" s="205">
        <v>0</v>
      </c>
      <c r="O372" s="205">
        <v>0</v>
      </c>
      <c r="P372" s="187">
        <v>0</v>
      </c>
      <c r="Q372" s="188">
        <v>0</v>
      </c>
    </row>
    <row r="373" spans="1:17" ht="11.25" customHeight="1">
      <c r="A373" s="124">
        <f t="shared" si="5"/>
        <v>85</v>
      </c>
      <c r="B373" s="53" t="s">
        <v>463</v>
      </c>
      <c r="C373" s="249">
        <v>8</v>
      </c>
      <c r="D373" s="55">
        <v>36707</v>
      </c>
      <c r="E373" s="92">
        <v>0</v>
      </c>
      <c r="F373" s="53" t="s">
        <v>501</v>
      </c>
      <c r="G373" s="53" t="s">
        <v>728</v>
      </c>
      <c r="H373" s="53" t="s">
        <v>987</v>
      </c>
      <c r="I373" s="53" t="s">
        <v>94</v>
      </c>
      <c r="J373" s="53"/>
      <c r="K373" s="53"/>
      <c r="L373" s="205">
        <v>0</v>
      </c>
      <c r="M373" s="205">
        <v>0</v>
      </c>
      <c r="N373" s="205">
        <v>0</v>
      </c>
      <c r="O373" s="205">
        <v>0</v>
      </c>
      <c r="P373" s="187">
        <v>0</v>
      </c>
      <c r="Q373" s="188">
        <v>0</v>
      </c>
    </row>
    <row r="374" spans="1:17" ht="11.25" customHeight="1">
      <c r="A374" s="124">
        <f t="shared" si="5"/>
        <v>85</v>
      </c>
      <c r="B374" s="53" t="s">
        <v>463</v>
      </c>
      <c r="C374" s="249">
        <v>9</v>
      </c>
      <c r="D374" s="55">
        <v>36707</v>
      </c>
      <c r="E374" s="92">
        <v>0</v>
      </c>
      <c r="F374" s="53" t="s">
        <v>501</v>
      </c>
      <c r="G374" s="53" t="s">
        <v>728</v>
      </c>
      <c r="H374" s="53" t="s">
        <v>987</v>
      </c>
      <c r="I374" s="53" t="s">
        <v>94</v>
      </c>
      <c r="J374" s="53"/>
      <c r="K374" s="53"/>
      <c r="L374" s="205">
        <v>0</v>
      </c>
      <c r="M374" s="205">
        <v>0</v>
      </c>
      <c r="N374" s="205">
        <v>0</v>
      </c>
      <c r="O374" s="205">
        <v>0</v>
      </c>
      <c r="P374" s="187">
        <v>0</v>
      </c>
      <c r="Q374" s="188">
        <v>0</v>
      </c>
    </row>
    <row r="375" spans="1:17" ht="11.25" customHeight="1">
      <c r="A375" s="267">
        <f t="shared" si="5"/>
        <v>86</v>
      </c>
      <c r="B375" s="209" t="s">
        <v>746</v>
      </c>
      <c r="C375" s="248">
        <v>0</v>
      </c>
      <c r="D375" s="210"/>
      <c r="E375" s="271">
        <f>SUM(E376:E381)</f>
        <v>2320</v>
      </c>
      <c r="F375" s="209" t="s">
        <v>293</v>
      </c>
      <c r="G375" s="209" t="s">
        <v>728</v>
      </c>
      <c r="H375" s="209" t="s">
        <v>294</v>
      </c>
      <c r="I375" s="209" t="s">
        <v>827</v>
      </c>
      <c r="J375" s="218" t="s">
        <v>571</v>
      </c>
      <c r="K375" s="218" t="s">
        <v>826</v>
      </c>
      <c r="L375" s="244">
        <v>13843.707850165454</v>
      </c>
      <c r="M375" s="244">
        <v>9713.8710099999989</v>
      </c>
      <c r="N375" s="244">
        <v>0</v>
      </c>
      <c r="O375" s="244">
        <v>4990.2579999999998</v>
      </c>
      <c r="P375" s="211">
        <v>14064260.319520706</v>
      </c>
      <c r="Q375" s="212">
        <v>1.0159316038551489</v>
      </c>
    </row>
    <row r="376" spans="1:17" s="4" customFormat="1" ht="11.25" customHeight="1">
      <c r="A376" s="124">
        <f t="shared" si="5"/>
        <v>86</v>
      </c>
      <c r="B376" s="53" t="s">
        <v>746</v>
      </c>
      <c r="C376" s="249">
        <v>1</v>
      </c>
      <c r="D376" s="55">
        <v>40116</v>
      </c>
      <c r="E376" s="92">
        <v>250</v>
      </c>
      <c r="F376" s="53" t="s">
        <v>293</v>
      </c>
      <c r="G376" s="53" t="s">
        <v>728</v>
      </c>
      <c r="H376" s="53" t="s">
        <v>294</v>
      </c>
      <c r="I376" s="53" t="s">
        <v>827</v>
      </c>
      <c r="J376" s="53" t="s">
        <v>571</v>
      </c>
      <c r="K376" s="53" t="s">
        <v>826</v>
      </c>
      <c r="L376" s="234">
        <v>1569.1890000000001</v>
      </c>
      <c r="M376" s="234">
        <v>1212.6519800000001</v>
      </c>
      <c r="N376" s="234">
        <v>0</v>
      </c>
      <c r="O376" s="234">
        <v>639.12099999999998</v>
      </c>
      <c r="P376" s="187">
        <v>1640967.0391227414</v>
      </c>
      <c r="Q376" s="188">
        <v>1.0457421248318344</v>
      </c>
    </row>
    <row r="377" spans="1:17" ht="11.25" customHeight="1">
      <c r="A377" s="124">
        <f t="shared" si="5"/>
        <v>86</v>
      </c>
      <c r="B377" s="53" t="s">
        <v>746</v>
      </c>
      <c r="C377" s="249">
        <v>2</v>
      </c>
      <c r="D377" s="55">
        <v>40302</v>
      </c>
      <c r="E377" s="92">
        <v>250</v>
      </c>
      <c r="F377" s="53" t="s">
        <v>293</v>
      </c>
      <c r="G377" s="53" t="s">
        <v>728</v>
      </c>
      <c r="H377" s="53" t="s">
        <v>294</v>
      </c>
      <c r="I377" s="53" t="s">
        <v>827</v>
      </c>
      <c r="J377" s="53" t="s">
        <v>571</v>
      </c>
      <c r="K377" s="53" t="s">
        <v>826</v>
      </c>
      <c r="L377" s="234">
        <v>1501.45</v>
      </c>
      <c r="M377" s="234">
        <v>1160.4450400000001</v>
      </c>
      <c r="N377" s="234">
        <v>0</v>
      </c>
      <c r="O377" s="234">
        <v>819.35699999999997</v>
      </c>
      <c r="P377" s="187">
        <v>1573654.3154628694</v>
      </c>
      <c r="Q377" s="188">
        <v>1.0480897235757896</v>
      </c>
    </row>
    <row r="378" spans="1:17" ht="11.25" customHeight="1">
      <c r="A378" s="124">
        <f t="shared" si="5"/>
        <v>86</v>
      </c>
      <c r="B378" s="53" t="s">
        <v>746</v>
      </c>
      <c r="C378" s="249">
        <v>3</v>
      </c>
      <c r="D378" s="55">
        <v>41531</v>
      </c>
      <c r="E378" s="92">
        <v>250</v>
      </c>
      <c r="F378" s="53" t="s">
        <v>293</v>
      </c>
      <c r="G378" s="53" t="s">
        <v>728</v>
      </c>
      <c r="H378" s="53" t="s">
        <v>294</v>
      </c>
      <c r="I378" s="53" t="s">
        <v>827</v>
      </c>
      <c r="J378" s="53" t="s">
        <v>571</v>
      </c>
      <c r="K378" s="53" t="s">
        <v>826</v>
      </c>
      <c r="L378" s="234">
        <v>1580.42</v>
      </c>
      <c r="M378" s="234">
        <v>1208.8233299999999</v>
      </c>
      <c r="N378" s="234">
        <v>0</v>
      </c>
      <c r="O378" s="234">
        <v>656.83</v>
      </c>
      <c r="P378" s="187">
        <v>1630419.1864687493</v>
      </c>
      <c r="Q378" s="188">
        <v>1.0316366449859842</v>
      </c>
    </row>
    <row r="379" spans="1:17" ht="11.25" customHeight="1">
      <c r="A379" s="124">
        <f t="shared" si="5"/>
        <v>86</v>
      </c>
      <c r="B379" s="53" t="s">
        <v>746</v>
      </c>
      <c r="C379" s="249">
        <v>4</v>
      </c>
      <c r="D379" s="55">
        <v>41820</v>
      </c>
      <c r="E379" s="92">
        <v>250</v>
      </c>
      <c r="F379" s="123" t="s">
        <v>293</v>
      </c>
      <c r="G379" s="123" t="s">
        <v>728</v>
      </c>
      <c r="H379" s="123" t="s">
        <v>294</v>
      </c>
      <c r="I379" s="53" t="s">
        <v>827</v>
      </c>
      <c r="J379" s="53" t="s">
        <v>571</v>
      </c>
      <c r="K379" s="53" t="s">
        <v>826</v>
      </c>
      <c r="L379" s="234">
        <v>1651.6849999999999</v>
      </c>
      <c r="M379" s="234">
        <v>1268.56655</v>
      </c>
      <c r="N379" s="234">
        <v>0</v>
      </c>
      <c r="O379" s="234">
        <v>651.21</v>
      </c>
      <c r="P379" s="187">
        <v>1714122.6175975318</v>
      </c>
      <c r="Q379" s="188">
        <v>1.0378023761174389</v>
      </c>
    </row>
    <row r="380" spans="1:17" s="4" customFormat="1" ht="11.25" customHeight="1">
      <c r="A380" s="124">
        <f t="shared" si="5"/>
        <v>86</v>
      </c>
      <c r="B380" s="53" t="s">
        <v>746</v>
      </c>
      <c r="C380" s="249">
        <v>5</v>
      </c>
      <c r="D380" s="55">
        <v>42829</v>
      </c>
      <c r="E380" s="92">
        <v>660</v>
      </c>
      <c r="F380" s="123" t="s">
        <v>293</v>
      </c>
      <c r="G380" s="123" t="s">
        <v>728</v>
      </c>
      <c r="H380" s="123" t="s">
        <v>294</v>
      </c>
      <c r="I380" s="53" t="s">
        <v>827</v>
      </c>
      <c r="J380" s="53" t="s">
        <v>571</v>
      </c>
      <c r="K380" s="53" t="s">
        <v>826</v>
      </c>
      <c r="L380" s="234">
        <v>3648.1430320326731</v>
      </c>
      <c r="M380" s="234">
        <v>2390.7294099999999</v>
      </c>
      <c r="N380" s="234">
        <v>0</v>
      </c>
      <c r="O380" s="234">
        <v>1568.4199999999998</v>
      </c>
      <c r="P380" s="187">
        <v>3692165.4773503612</v>
      </c>
      <c r="Q380" s="188">
        <v>1.0120670831519343</v>
      </c>
    </row>
    <row r="381" spans="1:17" ht="11.25" customHeight="1">
      <c r="A381" s="124">
        <f t="shared" si="5"/>
        <v>86</v>
      </c>
      <c r="B381" s="53" t="s">
        <v>746</v>
      </c>
      <c r="C381" s="249">
        <v>6</v>
      </c>
      <c r="D381" s="55">
        <v>43553</v>
      </c>
      <c r="E381" s="92">
        <v>660</v>
      </c>
      <c r="F381" s="123" t="s">
        <v>293</v>
      </c>
      <c r="G381" s="123" t="s">
        <v>728</v>
      </c>
      <c r="H381" s="123" t="s">
        <v>294</v>
      </c>
      <c r="I381" s="53" t="s">
        <v>827</v>
      </c>
      <c r="J381" s="53" t="s">
        <v>571</v>
      </c>
      <c r="K381" s="53" t="s">
        <v>826</v>
      </c>
      <c r="L381" s="234">
        <v>3892.8208181327809</v>
      </c>
      <c r="M381" s="234">
        <v>2472.6547</v>
      </c>
      <c r="N381" s="234">
        <v>0</v>
      </c>
      <c r="O381" s="234">
        <v>655.32000000000005</v>
      </c>
      <c r="P381" s="187">
        <v>3812931.6835184558</v>
      </c>
      <c r="Q381" s="188">
        <v>0.97947782897116631</v>
      </c>
    </row>
    <row r="382" spans="1:17" s="4" customFormat="1" ht="11.25" customHeight="1">
      <c r="A382" s="267">
        <f t="shared" si="5"/>
        <v>87</v>
      </c>
      <c r="B382" s="209" t="s">
        <v>385</v>
      </c>
      <c r="C382" s="248">
        <v>0</v>
      </c>
      <c r="D382" s="210"/>
      <c r="E382" s="271">
        <f>SUM(E383:E386)</f>
        <v>240</v>
      </c>
      <c r="F382" s="258" t="s">
        <v>879</v>
      </c>
      <c r="G382" s="209" t="s">
        <v>728</v>
      </c>
      <c r="H382" s="209" t="s">
        <v>625</v>
      </c>
      <c r="I382" s="209" t="s">
        <v>94</v>
      </c>
      <c r="J382" s="209"/>
      <c r="K382" s="209"/>
      <c r="L382" s="244">
        <v>754.65775000000008</v>
      </c>
      <c r="M382" s="244">
        <v>0</v>
      </c>
      <c r="N382" s="244">
        <v>0</v>
      </c>
      <c r="O382" s="244">
        <v>0</v>
      </c>
      <c r="P382" s="211">
        <v>0</v>
      </c>
      <c r="Q382" s="212">
        <v>0</v>
      </c>
    </row>
    <row r="383" spans="1:17" ht="11.25" customHeight="1">
      <c r="A383" s="124">
        <f t="shared" si="5"/>
        <v>87</v>
      </c>
      <c r="B383" s="53" t="s">
        <v>385</v>
      </c>
      <c r="C383" s="249">
        <v>1</v>
      </c>
      <c r="D383" s="55">
        <v>27504</v>
      </c>
      <c r="E383" s="8">
        <v>60</v>
      </c>
      <c r="F383" s="53" t="s">
        <v>879</v>
      </c>
      <c r="G383" s="53" t="s">
        <v>728</v>
      </c>
      <c r="H383" s="53" t="s">
        <v>625</v>
      </c>
      <c r="I383" s="53" t="s">
        <v>94</v>
      </c>
      <c r="J383" s="53"/>
      <c r="K383" s="53"/>
      <c r="L383" s="234">
        <v>546.92165000000011</v>
      </c>
      <c r="M383" s="205">
        <v>0</v>
      </c>
      <c r="N383" s="205">
        <v>0</v>
      </c>
      <c r="O383" s="205">
        <v>0</v>
      </c>
      <c r="P383" s="187">
        <v>0</v>
      </c>
      <c r="Q383" s="188">
        <v>0</v>
      </c>
    </row>
    <row r="384" spans="1:17" ht="11.25" customHeight="1">
      <c r="A384" s="124">
        <f t="shared" si="5"/>
        <v>87</v>
      </c>
      <c r="B384" s="53" t="s">
        <v>385</v>
      </c>
      <c r="C384" s="249">
        <v>2</v>
      </c>
      <c r="D384" s="55">
        <v>27508</v>
      </c>
      <c r="E384" s="8">
        <v>60</v>
      </c>
      <c r="F384" s="53" t="s">
        <v>879</v>
      </c>
      <c r="G384" s="53" t="s">
        <v>728</v>
      </c>
      <c r="H384" s="53" t="s">
        <v>625</v>
      </c>
      <c r="I384" s="53" t="s">
        <v>94</v>
      </c>
      <c r="J384" s="53"/>
      <c r="K384" s="53"/>
      <c r="L384" s="234">
        <v>59.21244999999999</v>
      </c>
      <c r="M384" s="205">
        <v>0</v>
      </c>
      <c r="N384" s="205">
        <v>0</v>
      </c>
      <c r="O384" s="205">
        <v>0</v>
      </c>
      <c r="P384" s="187">
        <v>0</v>
      </c>
      <c r="Q384" s="188">
        <v>0</v>
      </c>
    </row>
    <row r="385" spans="1:17" ht="11.25" customHeight="1">
      <c r="A385" s="124">
        <f t="shared" si="5"/>
        <v>87</v>
      </c>
      <c r="B385" s="53" t="s">
        <v>385</v>
      </c>
      <c r="C385" s="249">
        <v>3</v>
      </c>
      <c r="D385" s="55">
        <v>27514</v>
      </c>
      <c r="E385" s="8">
        <v>60</v>
      </c>
      <c r="F385" s="53" t="s">
        <v>879</v>
      </c>
      <c r="G385" s="53" t="s">
        <v>728</v>
      </c>
      <c r="H385" s="53" t="s">
        <v>625</v>
      </c>
      <c r="I385" s="53" t="s">
        <v>94</v>
      </c>
      <c r="J385" s="53"/>
      <c r="K385" s="53"/>
      <c r="L385" s="234">
        <v>50.774850000000001</v>
      </c>
      <c r="M385" s="205">
        <v>0</v>
      </c>
      <c r="N385" s="205">
        <v>0</v>
      </c>
      <c r="O385" s="205">
        <v>0</v>
      </c>
      <c r="P385" s="187">
        <v>0</v>
      </c>
      <c r="Q385" s="188">
        <v>0</v>
      </c>
    </row>
    <row r="386" spans="1:17" ht="11.25" customHeight="1">
      <c r="A386" s="124">
        <f t="shared" si="5"/>
        <v>87</v>
      </c>
      <c r="B386" s="53" t="s">
        <v>385</v>
      </c>
      <c r="C386" s="249">
        <v>4</v>
      </c>
      <c r="D386" s="55">
        <v>27792</v>
      </c>
      <c r="E386" s="8">
        <v>60</v>
      </c>
      <c r="F386" s="136" t="s">
        <v>879</v>
      </c>
      <c r="G386" s="136" t="s">
        <v>728</v>
      </c>
      <c r="H386" s="136" t="s">
        <v>625</v>
      </c>
      <c r="I386" s="136" t="s">
        <v>94</v>
      </c>
      <c r="J386" s="136"/>
      <c r="K386" s="136"/>
      <c r="L386" s="234">
        <v>97.748799999999989</v>
      </c>
      <c r="M386" s="205">
        <v>0</v>
      </c>
      <c r="N386" s="205">
        <v>0</v>
      </c>
      <c r="O386" s="205">
        <v>0</v>
      </c>
      <c r="P386" s="187">
        <v>0</v>
      </c>
      <c r="Q386" s="188">
        <v>0</v>
      </c>
    </row>
    <row r="387" spans="1:17" s="4" customFormat="1" ht="11.25" customHeight="1">
      <c r="A387" s="267">
        <f t="shared" si="5"/>
        <v>88</v>
      </c>
      <c r="B387" s="209" t="s">
        <v>391</v>
      </c>
      <c r="C387" s="248">
        <v>0</v>
      </c>
      <c r="D387" s="210"/>
      <c r="E387" s="271">
        <f>SUM(E388:E391)</f>
        <v>144</v>
      </c>
      <c r="F387" s="258" t="s">
        <v>879</v>
      </c>
      <c r="G387" s="209" t="s">
        <v>728</v>
      </c>
      <c r="H387" s="209" t="s">
        <v>625</v>
      </c>
      <c r="I387" s="209" t="s">
        <v>94</v>
      </c>
      <c r="J387" s="209"/>
      <c r="K387" s="209"/>
      <c r="L387" s="244">
        <v>702.92770000000007</v>
      </c>
      <c r="M387" s="244">
        <v>0</v>
      </c>
      <c r="N387" s="244">
        <v>0</v>
      </c>
      <c r="O387" s="244">
        <v>0</v>
      </c>
      <c r="P387" s="211">
        <v>0</v>
      </c>
      <c r="Q387" s="212">
        <v>0</v>
      </c>
    </row>
    <row r="388" spans="1:17" s="4" customFormat="1" ht="11.25" customHeight="1">
      <c r="A388" s="124">
        <f t="shared" ref="A388:A451" si="6">IF(C388&gt;0,A387,A387+1)</f>
        <v>88</v>
      </c>
      <c r="B388" s="53" t="s">
        <v>391</v>
      </c>
      <c r="C388" s="249">
        <v>1</v>
      </c>
      <c r="D388" s="55">
        <v>29419</v>
      </c>
      <c r="E388" s="8">
        <v>36</v>
      </c>
      <c r="F388" s="53" t="s">
        <v>879</v>
      </c>
      <c r="G388" s="53" t="s">
        <v>728</v>
      </c>
      <c r="H388" s="53" t="s">
        <v>625</v>
      </c>
      <c r="I388" s="53" t="s">
        <v>94</v>
      </c>
      <c r="J388" s="53"/>
      <c r="K388" s="53"/>
      <c r="L388" s="234">
        <v>702.92770000000007</v>
      </c>
      <c r="M388" s="205">
        <v>0</v>
      </c>
      <c r="N388" s="205">
        <v>0</v>
      </c>
      <c r="O388" s="205">
        <v>0</v>
      </c>
      <c r="P388" s="187">
        <v>0</v>
      </c>
      <c r="Q388" s="188">
        <v>0</v>
      </c>
    </row>
    <row r="389" spans="1:17" ht="11.25" customHeight="1">
      <c r="A389" s="124">
        <f t="shared" si="6"/>
        <v>88</v>
      </c>
      <c r="B389" s="53" t="s">
        <v>391</v>
      </c>
      <c r="C389" s="249">
        <v>2</v>
      </c>
      <c r="D389" s="55">
        <v>29419</v>
      </c>
      <c r="E389" s="8">
        <v>36</v>
      </c>
      <c r="F389" s="53" t="s">
        <v>879</v>
      </c>
      <c r="G389" s="53" t="s">
        <v>728</v>
      </c>
      <c r="H389" s="53" t="s">
        <v>625</v>
      </c>
      <c r="I389" s="53" t="s">
        <v>94</v>
      </c>
      <c r="J389" s="53"/>
      <c r="K389" s="53"/>
      <c r="L389" s="234">
        <v>0</v>
      </c>
      <c r="M389" s="205">
        <v>0</v>
      </c>
      <c r="N389" s="205">
        <v>0</v>
      </c>
      <c r="O389" s="205">
        <v>0</v>
      </c>
      <c r="P389" s="187">
        <v>0</v>
      </c>
      <c r="Q389" s="188">
        <v>0</v>
      </c>
    </row>
    <row r="390" spans="1:17" ht="11.25" customHeight="1">
      <c r="A390" s="124">
        <f t="shared" si="6"/>
        <v>88</v>
      </c>
      <c r="B390" s="53" t="s">
        <v>391</v>
      </c>
      <c r="C390" s="249">
        <v>3</v>
      </c>
      <c r="D390" s="55">
        <v>29542</v>
      </c>
      <c r="E390" s="8">
        <v>36</v>
      </c>
      <c r="F390" s="53" t="s">
        <v>879</v>
      </c>
      <c r="G390" s="53" t="s">
        <v>728</v>
      </c>
      <c r="H390" s="53" t="s">
        <v>625</v>
      </c>
      <c r="I390" s="53" t="s">
        <v>94</v>
      </c>
      <c r="J390" s="53"/>
      <c r="K390" s="53"/>
      <c r="L390" s="234">
        <v>0</v>
      </c>
      <c r="M390" s="205">
        <v>0</v>
      </c>
      <c r="N390" s="205">
        <v>0</v>
      </c>
      <c r="O390" s="205">
        <v>0</v>
      </c>
      <c r="P390" s="187">
        <v>0</v>
      </c>
      <c r="Q390" s="188">
        <v>0</v>
      </c>
    </row>
    <row r="391" spans="1:17" ht="11.25" customHeight="1">
      <c r="A391" s="124">
        <f t="shared" si="6"/>
        <v>88</v>
      </c>
      <c r="B391" s="53" t="s">
        <v>391</v>
      </c>
      <c r="C391" s="249">
        <v>4</v>
      </c>
      <c r="D391" s="55">
        <v>29653</v>
      </c>
      <c r="E391" s="8">
        <v>36</v>
      </c>
      <c r="F391" s="53" t="s">
        <v>879</v>
      </c>
      <c r="G391" s="53" t="s">
        <v>728</v>
      </c>
      <c r="H391" s="53" t="s">
        <v>625</v>
      </c>
      <c r="I391" s="53" t="s">
        <v>94</v>
      </c>
      <c r="J391" s="53"/>
      <c r="K391" s="53"/>
      <c r="L391" s="234">
        <v>0</v>
      </c>
      <c r="M391" s="205">
        <v>0</v>
      </c>
      <c r="N391" s="205">
        <v>0</v>
      </c>
      <c r="O391" s="205">
        <v>0</v>
      </c>
      <c r="P391" s="187">
        <v>0</v>
      </c>
      <c r="Q391" s="188">
        <v>0</v>
      </c>
    </row>
    <row r="392" spans="1:17" s="4" customFormat="1" ht="11.25" customHeight="1">
      <c r="A392" s="267">
        <f t="shared" si="6"/>
        <v>89</v>
      </c>
      <c r="B392" s="213" t="s">
        <v>753</v>
      </c>
      <c r="C392" s="248">
        <v>0</v>
      </c>
      <c r="D392" s="210"/>
      <c r="E392" s="271">
        <f>SUM(E393:E396)</f>
        <v>44</v>
      </c>
      <c r="F392" s="209" t="s">
        <v>1304</v>
      </c>
      <c r="G392" s="209" t="s">
        <v>569</v>
      </c>
      <c r="H392" s="209" t="s">
        <v>358</v>
      </c>
      <c r="I392" s="209" t="s">
        <v>94</v>
      </c>
      <c r="J392" s="209"/>
      <c r="K392" s="209"/>
      <c r="L392" s="244">
        <v>168.37389999999999</v>
      </c>
      <c r="M392" s="244">
        <v>0</v>
      </c>
      <c r="N392" s="244">
        <v>0</v>
      </c>
      <c r="O392" s="244">
        <v>0</v>
      </c>
      <c r="P392" s="211">
        <v>0</v>
      </c>
      <c r="Q392" s="212">
        <v>0</v>
      </c>
    </row>
    <row r="393" spans="1:17" s="4" customFormat="1" ht="11.25" customHeight="1">
      <c r="A393" s="124">
        <f t="shared" si="6"/>
        <v>89</v>
      </c>
      <c r="B393" s="6" t="s">
        <v>753</v>
      </c>
      <c r="C393" s="249">
        <v>1</v>
      </c>
      <c r="D393" s="55">
        <v>41235</v>
      </c>
      <c r="E393" s="8">
        <v>11</v>
      </c>
      <c r="F393" s="53" t="s">
        <v>501</v>
      </c>
      <c r="G393" s="53" t="s">
        <v>569</v>
      </c>
      <c r="H393" s="53" t="s">
        <v>358</v>
      </c>
      <c r="I393" s="53" t="s">
        <v>94</v>
      </c>
      <c r="J393" s="53"/>
      <c r="K393" s="53"/>
      <c r="L393" s="234">
        <v>42.148200000000003</v>
      </c>
      <c r="M393" s="205">
        <v>0</v>
      </c>
      <c r="N393" s="205">
        <v>0</v>
      </c>
      <c r="O393" s="205">
        <v>0</v>
      </c>
      <c r="P393" s="187">
        <v>0</v>
      </c>
      <c r="Q393" s="188">
        <v>0</v>
      </c>
    </row>
    <row r="394" spans="1:17" ht="11.25" customHeight="1">
      <c r="A394" s="124">
        <f t="shared" si="6"/>
        <v>89</v>
      </c>
      <c r="B394" s="6" t="s">
        <v>753</v>
      </c>
      <c r="C394" s="249">
        <v>2</v>
      </c>
      <c r="D394" s="55">
        <v>41221</v>
      </c>
      <c r="E394" s="8">
        <v>11</v>
      </c>
      <c r="F394" s="53" t="s">
        <v>501</v>
      </c>
      <c r="G394" s="53" t="s">
        <v>569</v>
      </c>
      <c r="H394" s="53" t="s">
        <v>358</v>
      </c>
      <c r="I394" s="53" t="s">
        <v>94</v>
      </c>
      <c r="J394" s="53"/>
      <c r="K394" s="53"/>
      <c r="L394" s="234">
        <v>41.551199999999994</v>
      </c>
      <c r="M394" s="205">
        <v>0</v>
      </c>
      <c r="N394" s="205">
        <v>0</v>
      </c>
      <c r="O394" s="205">
        <v>0</v>
      </c>
      <c r="P394" s="187">
        <v>0</v>
      </c>
      <c r="Q394" s="188">
        <v>0</v>
      </c>
    </row>
    <row r="395" spans="1:17" s="4" customFormat="1" ht="11.25" customHeight="1">
      <c r="A395" s="124">
        <f t="shared" si="6"/>
        <v>89</v>
      </c>
      <c r="B395" s="6" t="s">
        <v>753</v>
      </c>
      <c r="C395" s="249">
        <v>3</v>
      </c>
      <c r="D395" s="55">
        <v>41224</v>
      </c>
      <c r="E395" s="8">
        <v>11</v>
      </c>
      <c r="F395" s="53" t="s">
        <v>501</v>
      </c>
      <c r="G395" s="53" t="s">
        <v>569</v>
      </c>
      <c r="H395" s="53" t="s">
        <v>358</v>
      </c>
      <c r="I395" s="53" t="s">
        <v>94</v>
      </c>
      <c r="J395" s="53"/>
      <c r="K395" s="53"/>
      <c r="L395" s="234">
        <v>42.128300000000003</v>
      </c>
      <c r="M395" s="205">
        <v>0</v>
      </c>
      <c r="N395" s="205">
        <v>0</v>
      </c>
      <c r="O395" s="205">
        <v>0</v>
      </c>
      <c r="P395" s="187">
        <v>0</v>
      </c>
      <c r="Q395" s="188">
        <v>0</v>
      </c>
    </row>
    <row r="396" spans="1:17" s="4" customFormat="1" ht="11.25" customHeight="1">
      <c r="A396" s="124">
        <f t="shared" si="6"/>
        <v>89</v>
      </c>
      <c r="B396" s="6" t="s">
        <v>753</v>
      </c>
      <c r="C396" s="249">
        <v>4</v>
      </c>
      <c r="D396" s="55">
        <v>41302</v>
      </c>
      <c r="E396" s="8">
        <v>11</v>
      </c>
      <c r="F396" s="53" t="s">
        <v>501</v>
      </c>
      <c r="G396" s="53" t="s">
        <v>569</v>
      </c>
      <c r="H396" s="53" t="s">
        <v>358</v>
      </c>
      <c r="I396" s="53" t="s">
        <v>94</v>
      </c>
      <c r="J396" s="53"/>
      <c r="K396" s="53"/>
      <c r="L396" s="234">
        <v>42.546200000000013</v>
      </c>
      <c r="M396" s="205">
        <v>0</v>
      </c>
      <c r="N396" s="205">
        <v>0</v>
      </c>
      <c r="O396" s="205">
        <v>0</v>
      </c>
      <c r="P396" s="187">
        <v>0</v>
      </c>
      <c r="Q396" s="188">
        <v>0</v>
      </c>
    </row>
    <row r="397" spans="1:17" s="4" customFormat="1" ht="11.25" customHeight="1">
      <c r="A397" s="267">
        <f t="shared" si="6"/>
        <v>90</v>
      </c>
      <c r="B397" s="218" t="s">
        <v>1022</v>
      </c>
      <c r="C397" s="251">
        <v>0</v>
      </c>
      <c r="D397" s="219"/>
      <c r="E397" s="271">
        <f>SUM(E398:E399)</f>
        <v>110</v>
      </c>
      <c r="F397" s="218" t="s">
        <v>854</v>
      </c>
      <c r="G397" s="218" t="s">
        <v>326</v>
      </c>
      <c r="H397" s="218" t="s">
        <v>1023</v>
      </c>
      <c r="I397" s="218" t="s">
        <v>94</v>
      </c>
      <c r="J397" s="218"/>
      <c r="K397" s="218"/>
      <c r="L397" s="244">
        <v>393.88070000000005</v>
      </c>
      <c r="M397" s="244">
        <v>0</v>
      </c>
      <c r="N397" s="244">
        <v>0</v>
      </c>
      <c r="O397" s="244">
        <v>0</v>
      </c>
      <c r="P397" s="211">
        <v>0</v>
      </c>
      <c r="Q397" s="212">
        <v>0</v>
      </c>
    </row>
    <row r="398" spans="1:17" s="4" customFormat="1" ht="11.25" customHeight="1">
      <c r="A398" s="124">
        <f t="shared" si="6"/>
        <v>90</v>
      </c>
      <c r="B398" s="136" t="s">
        <v>1022</v>
      </c>
      <c r="C398" s="250">
        <v>1</v>
      </c>
      <c r="D398" s="138">
        <v>41385</v>
      </c>
      <c r="E398" s="127">
        <v>55</v>
      </c>
      <c r="F398" s="136" t="s">
        <v>854</v>
      </c>
      <c r="G398" s="136" t="s">
        <v>326</v>
      </c>
      <c r="H398" s="136" t="s">
        <v>1023</v>
      </c>
      <c r="I398" s="53" t="s">
        <v>94</v>
      </c>
      <c r="J398" s="136"/>
      <c r="K398" s="136"/>
      <c r="L398" s="234">
        <v>199.19900000000001</v>
      </c>
      <c r="M398" s="205">
        <v>0</v>
      </c>
      <c r="N398" s="205">
        <v>0</v>
      </c>
      <c r="O398" s="205">
        <v>0</v>
      </c>
      <c r="P398" s="187">
        <v>0</v>
      </c>
      <c r="Q398" s="188">
        <v>0</v>
      </c>
    </row>
    <row r="399" spans="1:17" s="4" customFormat="1" ht="11.25" customHeight="1">
      <c r="A399" s="124">
        <f t="shared" si="6"/>
        <v>90</v>
      </c>
      <c r="B399" s="136" t="s">
        <v>1022</v>
      </c>
      <c r="C399" s="250">
        <v>2</v>
      </c>
      <c r="D399" s="138">
        <v>41384</v>
      </c>
      <c r="E399" s="127">
        <v>55</v>
      </c>
      <c r="F399" s="136" t="s">
        <v>854</v>
      </c>
      <c r="G399" s="136" t="s">
        <v>326</v>
      </c>
      <c r="H399" s="136" t="s">
        <v>1023</v>
      </c>
      <c r="I399" s="53" t="s">
        <v>94</v>
      </c>
      <c r="J399" s="136"/>
      <c r="K399" s="136"/>
      <c r="L399" s="234">
        <v>194.68170000000001</v>
      </c>
      <c r="M399" s="205">
        <v>0</v>
      </c>
      <c r="N399" s="205">
        <v>0</v>
      </c>
      <c r="O399" s="205">
        <v>0</v>
      </c>
      <c r="P399" s="187">
        <v>0</v>
      </c>
      <c r="Q399" s="188">
        <v>0</v>
      </c>
    </row>
    <row r="400" spans="1:17" s="4" customFormat="1" ht="11.25" customHeight="1">
      <c r="A400" s="267">
        <f t="shared" si="6"/>
        <v>91</v>
      </c>
      <c r="B400" s="218" t="s">
        <v>1176</v>
      </c>
      <c r="C400" s="251">
        <v>0</v>
      </c>
      <c r="D400" s="219"/>
      <c r="E400" s="271">
        <f>SUM(E401)</f>
        <v>100</v>
      </c>
      <c r="F400" s="218" t="s">
        <v>293</v>
      </c>
      <c r="G400" s="218" t="s">
        <v>569</v>
      </c>
      <c r="H400" s="218" t="s">
        <v>518</v>
      </c>
      <c r="I400" s="209" t="s">
        <v>368</v>
      </c>
      <c r="J400" s="218"/>
      <c r="K400" s="218"/>
      <c r="L400" s="244">
        <v>0</v>
      </c>
      <c r="M400" s="244">
        <v>0</v>
      </c>
      <c r="N400" s="244">
        <v>0</v>
      </c>
      <c r="O400" s="244">
        <v>0</v>
      </c>
      <c r="P400" s="211">
        <v>0</v>
      </c>
      <c r="Q400" s="212">
        <v>0</v>
      </c>
    </row>
    <row r="401" spans="1:17" s="4" customFormat="1" ht="11.25" customHeight="1">
      <c r="A401" s="124">
        <f t="shared" si="6"/>
        <v>91</v>
      </c>
      <c r="B401" s="53" t="s">
        <v>1176</v>
      </c>
      <c r="C401" s="249">
        <v>1</v>
      </c>
      <c r="D401" s="55">
        <v>26511</v>
      </c>
      <c r="E401" s="92">
        <v>100</v>
      </c>
      <c r="F401" s="53" t="s">
        <v>293</v>
      </c>
      <c r="G401" s="53" t="s">
        <v>569</v>
      </c>
      <c r="H401" s="53" t="s">
        <v>518</v>
      </c>
      <c r="I401" s="53" t="s">
        <v>368</v>
      </c>
      <c r="J401" s="53"/>
      <c r="K401" s="53"/>
      <c r="L401" s="234">
        <v>0</v>
      </c>
      <c r="M401" s="234">
        <v>0</v>
      </c>
      <c r="N401" s="234">
        <v>0</v>
      </c>
      <c r="O401" s="234">
        <v>0</v>
      </c>
      <c r="P401" s="187">
        <v>0</v>
      </c>
      <c r="Q401" s="188">
        <v>0</v>
      </c>
    </row>
    <row r="402" spans="1:17" ht="11.25" customHeight="1">
      <c r="A402" s="267">
        <f t="shared" si="6"/>
        <v>92</v>
      </c>
      <c r="B402" s="209" t="s">
        <v>448</v>
      </c>
      <c r="C402" s="248">
        <v>0</v>
      </c>
      <c r="D402" s="210"/>
      <c r="E402" s="271">
        <f>SUM(E403:E410)</f>
        <v>550</v>
      </c>
      <c r="F402" s="209" t="s">
        <v>443</v>
      </c>
      <c r="G402" s="209" t="s">
        <v>728</v>
      </c>
      <c r="H402" s="209" t="s">
        <v>449</v>
      </c>
      <c r="I402" s="209" t="s">
        <v>827</v>
      </c>
      <c r="J402" s="209" t="s">
        <v>571</v>
      </c>
      <c r="K402" s="209" t="s">
        <v>826</v>
      </c>
      <c r="L402" s="244">
        <v>3496.6880000000001</v>
      </c>
      <c r="M402" s="244">
        <v>2683.7659999999996</v>
      </c>
      <c r="N402" s="244">
        <v>0</v>
      </c>
      <c r="O402" s="244">
        <v>3663.67</v>
      </c>
      <c r="P402" s="211">
        <v>3825237.7823691522</v>
      </c>
      <c r="Q402" s="212">
        <v>1.0939602796615402</v>
      </c>
    </row>
    <row r="403" spans="1:17" ht="11.25" customHeight="1">
      <c r="A403" s="124">
        <f t="shared" si="6"/>
        <v>92</v>
      </c>
      <c r="B403" s="53" t="s">
        <v>448</v>
      </c>
      <c r="C403" s="249">
        <v>1</v>
      </c>
      <c r="D403" s="55">
        <v>22006</v>
      </c>
      <c r="E403" s="92">
        <v>0</v>
      </c>
      <c r="F403" s="53" t="s">
        <v>443</v>
      </c>
      <c r="G403" s="53" t="s">
        <v>728</v>
      </c>
      <c r="H403" s="53" t="s">
        <v>449</v>
      </c>
      <c r="I403" s="53" t="s">
        <v>827</v>
      </c>
      <c r="J403" s="53" t="s">
        <v>571</v>
      </c>
      <c r="K403" s="53" t="s">
        <v>826</v>
      </c>
      <c r="L403" s="205">
        <v>0</v>
      </c>
      <c r="M403" s="205">
        <v>0</v>
      </c>
      <c r="N403" s="205">
        <v>0</v>
      </c>
      <c r="O403" s="205">
        <v>0</v>
      </c>
      <c r="P403" s="187">
        <v>0</v>
      </c>
      <c r="Q403" s="188">
        <v>0</v>
      </c>
    </row>
    <row r="404" spans="1:17" ht="11.25" customHeight="1">
      <c r="A404" s="124">
        <f t="shared" si="6"/>
        <v>92</v>
      </c>
      <c r="B404" s="53" t="s">
        <v>448</v>
      </c>
      <c r="C404" s="249">
        <v>2</v>
      </c>
      <c r="D404" s="55">
        <v>22036</v>
      </c>
      <c r="E404" s="92">
        <v>0</v>
      </c>
      <c r="F404" s="53" t="s">
        <v>443</v>
      </c>
      <c r="G404" s="53" t="s">
        <v>728</v>
      </c>
      <c r="H404" s="53" t="s">
        <v>449</v>
      </c>
      <c r="I404" s="53" t="s">
        <v>827</v>
      </c>
      <c r="J404" s="53" t="s">
        <v>571</v>
      </c>
      <c r="K404" s="53" t="s">
        <v>826</v>
      </c>
      <c r="L404" s="205">
        <v>0</v>
      </c>
      <c r="M404" s="205">
        <v>0</v>
      </c>
      <c r="N404" s="205">
        <v>0</v>
      </c>
      <c r="O404" s="205">
        <v>0</v>
      </c>
      <c r="P404" s="187">
        <v>0</v>
      </c>
      <c r="Q404" s="188">
        <v>0</v>
      </c>
    </row>
    <row r="405" spans="1:17" ht="11.25" customHeight="1">
      <c r="A405" s="124">
        <f t="shared" si="6"/>
        <v>92</v>
      </c>
      <c r="B405" s="53" t="s">
        <v>448</v>
      </c>
      <c r="C405" s="249">
        <v>3</v>
      </c>
      <c r="D405" s="55">
        <v>23540</v>
      </c>
      <c r="E405" s="92">
        <v>0</v>
      </c>
      <c r="F405" s="53" t="s">
        <v>443</v>
      </c>
      <c r="G405" s="53" t="s">
        <v>728</v>
      </c>
      <c r="H405" s="53" t="s">
        <v>449</v>
      </c>
      <c r="I405" s="53" t="s">
        <v>827</v>
      </c>
      <c r="J405" s="53" t="s">
        <v>571</v>
      </c>
      <c r="K405" s="53" t="s">
        <v>826</v>
      </c>
      <c r="L405" s="205">
        <v>0</v>
      </c>
      <c r="M405" s="205">
        <v>0</v>
      </c>
      <c r="N405" s="205">
        <v>0</v>
      </c>
      <c r="O405" s="205">
        <v>0</v>
      </c>
      <c r="P405" s="187">
        <v>0</v>
      </c>
      <c r="Q405" s="188">
        <v>0</v>
      </c>
    </row>
    <row r="406" spans="1:17" s="4" customFormat="1" ht="11.25" customHeight="1">
      <c r="A406" s="124">
        <f t="shared" si="6"/>
        <v>92</v>
      </c>
      <c r="B406" s="53" t="s">
        <v>448</v>
      </c>
      <c r="C406" s="249">
        <v>4</v>
      </c>
      <c r="D406" s="55">
        <v>23621</v>
      </c>
      <c r="E406" s="92">
        <v>0</v>
      </c>
      <c r="F406" s="53" t="s">
        <v>443</v>
      </c>
      <c r="G406" s="53" t="s">
        <v>728</v>
      </c>
      <c r="H406" s="53" t="s">
        <v>449</v>
      </c>
      <c r="I406" s="53" t="s">
        <v>827</v>
      </c>
      <c r="J406" s="53" t="s">
        <v>571</v>
      </c>
      <c r="K406" s="53" t="s">
        <v>826</v>
      </c>
      <c r="L406" s="205">
        <v>0</v>
      </c>
      <c r="M406" s="205">
        <v>0</v>
      </c>
      <c r="N406" s="205">
        <v>0</v>
      </c>
      <c r="O406" s="205">
        <v>0</v>
      </c>
      <c r="P406" s="187">
        <v>0</v>
      </c>
      <c r="Q406" s="188">
        <v>0</v>
      </c>
    </row>
    <row r="407" spans="1:17" ht="11.25" customHeight="1">
      <c r="A407" s="124">
        <f t="shared" si="6"/>
        <v>92</v>
      </c>
      <c r="B407" s="53" t="s">
        <v>448</v>
      </c>
      <c r="C407" s="249">
        <v>5</v>
      </c>
      <c r="D407" s="55">
        <v>24258</v>
      </c>
      <c r="E407" s="92">
        <v>0</v>
      </c>
      <c r="F407" s="53" t="s">
        <v>443</v>
      </c>
      <c r="G407" s="53" t="s">
        <v>728</v>
      </c>
      <c r="H407" s="53" t="s">
        <v>449</v>
      </c>
      <c r="I407" s="53" t="s">
        <v>827</v>
      </c>
      <c r="J407" s="53" t="s">
        <v>571</v>
      </c>
      <c r="K407" s="53" t="s">
        <v>826</v>
      </c>
      <c r="L407" s="205">
        <v>0</v>
      </c>
      <c r="M407" s="205">
        <v>0</v>
      </c>
      <c r="N407" s="205">
        <v>0</v>
      </c>
      <c r="O407" s="205">
        <v>0</v>
      </c>
      <c r="P407" s="187">
        <v>0</v>
      </c>
      <c r="Q407" s="188">
        <v>0</v>
      </c>
    </row>
    <row r="408" spans="1:17" s="4" customFormat="1" ht="11.25" customHeight="1">
      <c r="A408" s="124">
        <f t="shared" si="6"/>
        <v>92</v>
      </c>
      <c r="B408" s="53" t="s">
        <v>448</v>
      </c>
      <c r="C408" s="249">
        <v>6</v>
      </c>
      <c r="D408" s="55">
        <v>31231</v>
      </c>
      <c r="E408" s="92">
        <v>0</v>
      </c>
      <c r="F408" s="53" t="s">
        <v>443</v>
      </c>
      <c r="G408" s="53" t="s">
        <v>728</v>
      </c>
      <c r="H408" s="53" t="s">
        <v>449</v>
      </c>
      <c r="I408" s="53" t="s">
        <v>827</v>
      </c>
      <c r="J408" s="53" t="s">
        <v>571</v>
      </c>
      <c r="K408" s="53" t="s">
        <v>826</v>
      </c>
      <c r="L408" s="205">
        <v>0</v>
      </c>
      <c r="M408" s="205">
        <v>0</v>
      </c>
      <c r="N408" s="205">
        <v>0</v>
      </c>
      <c r="O408" s="205">
        <v>0</v>
      </c>
      <c r="P408" s="187">
        <v>0</v>
      </c>
      <c r="Q408" s="188">
        <v>0</v>
      </c>
    </row>
    <row r="409" spans="1:17" s="4" customFormat="1" ht="11.25" customHeight="1">
      <c r="A409" s="124">
        <f t="shared" si="6"/>
        <v>92</v>
      </c>
      <c r="B409" s="136" t="s">
        <v>448</v>
      </c>
      <c r="C409" s="250">
        <v>7</v>
      </c>
      <c r="D409" s="138">
        <v>39410</v>
      </c>
      <c r="E409" s="128">
        <v>300</v>
      </c>
      <c r="F409" s="136" t="s">
        <v>443</v>
      </c>
      <c r="G409" s="136" t="s">
        <v>728</v>
      </c>
      <c r="H409" s="136" t="s">
        <v>449</v>
      </c>
      <c r="I409" s="136" t="s">
        <v>827</v>
      </c>
      <c r="J409" s="136" t="s">
        <v>571</v>
      </c>
      <c r="K409" s="136" t="s">
        <v>826</v>
      </c>
      <c r="L409" s="234">
        <v>1727.97</v>
      </c>
      <c r="M409" s="234">
        <v>1348.2449999999999</v>
      </c>
      <c r="N409" s="234">
        <v>0</v>
      </c>
      <c r="O409" s="234">
        <v>2076.15</v>
      </c>
      <c r="P409" s="187">
        <v>1906385.8767606919</v>
      </c>
      <c r="Q409" s="188">
        <v>1.103251721245561</v>
      </c>
    </row>
    <row r="410" spans="1:17" s="4" customFormat="1" ht="11.25" customHeight="1">
      <c r="A410" s="124">
        <f t="shared" si="6"/>
        <v>92</v>
      </c>
      <c r="B410" s="136" t="s">
        <v>448</v>
      </c>
      <c r="C410" s="250">
        <v>8</v>
      </c>
      <c r="D410" s="138">
        <v>41729</v>
      </c>
      <c r="E410" s="128">
        <v>250</v>
      </c>
      <c r="F410" s="136" t="s">
        <v>443</v>
      </c>
      <c r="G410" s="136" t="s">
        <v>728</v>
      </c>
      <c r="H410" s="136" t="s">
        <v>449</v>
      </c>
      <c r="I410" s="136" t="s">
        <v>827</v>
      </c>
      <c r="J410" s="136" t="s">
        <v>571</v>
      </c>
      <c r="K410" s="136" t="s">
        <v>826</v>
      </c>
      <c r="L410" s="234">
        <v>1768.7180000000001</v>
      </c>
      <c r="M410" s="234">
        <v>1335.521</v>
      </c>
      <c r="N410" s="234">
        <v>0</v>
      </c>
      <c r="O410" s="234">
        <v>1587.52</v>
      </c>
      <c r="P410" s="187">
        <v>1918851.9056084603</v>
      </c>
      <c r="Q410" s="188">
        <v>1.0848828957518724</v>
      </c>
    </row>
    <row r="411" spans="1:17" s="4" customFormat="1" ht="11.25" customHeight="1">
      <c r="A411" s="267">
        <f t="shared" si="6"/>
        <v>93</v>
      </c>
      <c r="B411" s="218" t="s">
        <v>309</v>
      </c>
      <c r="C411" s="251">
        <v>0</v>
      </c>
      <c r="D411" s="219"/>
      <c r="E411" s="271">
        <f>SUM(E412:E417)</f>
        <v>1820</v>
      </c>
      <c r="F411" s="218" t="s">
        <v>300</v>
      </c>
      <c r="G411" s="218" t="s">
        <v>569</v>
      </c>
      <c r="H411" s="218" t="s">
        <v>570</v>
      </c>
      <c r="I411" s="218" t="s">
        <v>827</v>
      </c>
      <c r="J411" s="218" t="s">
        <v>571</v>
      </c>
      <c r="K411" s="218" t="s">
        <v>826</v>
      </c>
      <c r="L411" s="244">
        <v>9115.253721000001</v>
      </c>
      <c r="M411" s="244">
        <v>6644.0737140000001</v>
      </c>
      <c r="N411" s="244">
        <v>290.88780400000002</v>
      </c>
      <c r="O411" s="244">
        <v>3650.5109999999995</v>
      </c>
      <c r="P411" s="211">
        <v>8886466.9624946713</v>
      </c>
      <c r="Q411" s="212">
        <v>0.97490067029311056</v>
      </c>
    </row>
    <row r="412" spans="1:17" s="4" customFormat="1" ht="11.25" customHeight="1">
      <c r="A412" s="124">
        <f t="shared" si="6"/>
        <v>93</v>
      </c>
      <c r="B412" s="136" t="s">
        <v>309</v>
      </c>
      <c r="C412" s="250">
        <v>1</v>
      </c>
      <c r="D412" s="138">
        <v>33593</v>
      </c>
      <c r="E412" s="128">
        <v>210</v>
      </c>
      <c r="F412" s="136" t="s">
        <v>300</v>
      </c>
      <c r="G412" s="136" t="s">
        <v>569</v>
      </c>
      <c r="H412" s="136" t="s">
        <v>570</v>
      </c>
      <c r="I412" s="136" t="s">
        <v>827</v>
      </c>
      <c r="J412" s="136" t="s">
        <v>571</v>
      </c>
      <c r="K412" s="136" t="s">
        <v>826</v>
      </c>
      <c r="L412" s="234">
        <v>1036.1306099999999</v>
      </c>
      <c r="M412" s="234">
        <v>779.74203999999997</v>
      </c>
      <c r="N412" s="234">
        <v>25.965169999999997</v>
      </c>
      <c r="O412" s="234">
        <v>495.64</v>
      </c>
      <c r="P412" s="187">
        <v>1020993.112870672</v>
      </c>
      <c r="Q412" s="188">
        <v>0.98539035814285236</v>
      </c>
    </row>
    <row r="413" spans="1:17" s="4" customFormat="1" ht="11.25" customHeight="1">
      <c r="A413" s="124">
        <f t="shared" si="6"/>
        <v>93</v>
      </c>
      <c r="B413" s="136" t="s">
        <v>309</v>
      </c>
      <c r="C413" s="250">
        <v>2</v>
      </c>
      <c r="D413" s="138">
        <v>33956</v>
      </c>
      <c r="E413" s="128">
        <v>210</v>
      </c>
      <c r="F413" s="136" t="s">
        <v>300</v>
      </c>
      <c r="G413" s="136" t="s">
        <v>569</v>
      </c>
      <c r="H413" s="136" t="s">
        <v>570</v>
      </c>
      <c r="I413" s="136" t="s">
        <v>827</v>
      </c>
      <c r="J413" s="136" t="s">
        <v>571</v>
      </c>
      <c r="K413" s="136" t="s">
        <v>826</v>
      </c>
      <c r="L413" s="234">
        <v>989.87055000000009</v>
      </c>
      <c r="M413" s="234">
        <v>770.01206200000001</v>
      </c>
      <c r="N413" s="234">
        <v>22.646169999999998</v>
      </c>
      <c r="O413" s="234">
        <v>454.76</v>
      </c>
      <c r="P413" s="187">
        <v>1006771.1759939666</v>
      </c>
      <c r="Q413" s="188">
        <v>1.0170735718867143</v>
      </c>
    </row>
    <row r="414" spans="1:17" s="4" customFormat="1" ht="11.25" customHeight="1">
      <c r="A414" s="124">
        <f t="shared" si="6"/>
        <v>93</v>
      </c>
      <c r="B414" s="136" t="s">
        <v>309</v>
      </c>
      <c r="C414" s="250">
        <v>3</v>
      </c>
      <c r="D414" s="138">
        <v>33771</v>
      </c>
      <c r="E414" s="128">
        <v>210</v>
      </c>
      <c r="F414" s="136" t="s">
        <v>300</v>
      </c>
      <c r="G414" s="136" t="s">
        <v>569</v>
      </c>
      <c r="H414" s="136" t="s">
        <v>570</v>
      </c>
      <c r="I414" s="136" t="s">
        <v>827</v>
      </c>
      <c r="J414" s="136" t="s">
        <v>571</v>
      </c>
      <c r="K414" s="136" t="s">
        <v>826</v>
      </c>
      <c r="L414" s="234">
        <v>1039.588035</v>
      </c>
      <c r="M414" s="234">
        <v>776.66170699999998</v>
      </c>
      <c r="N414" s="234">
        <v>21.164169999999999</v>
      </c>
      <c r="O414" s="234">
        <v>362.476</v>
      </c>
      <c r="P414" s="187">
        <v>1014700.2840288905</v>
      </c>
      <c r="Q414" s="188">
        <v>0.97605998709757225</v>
      </c>
    </row>
    <row r="415" spans="1:17" s="4" customFormat="1" ht="11.25" customHeight="1">
      <c r="A415" s="124">
        <f t="shared" si="6"/>
        <v>93</v>
      </c>
      <c r="B415" s="136" t="s">
        <v>309</v>
      </c>
      <c r="C415" s="250">
        <v>4</v>
      </c>
      <c r="D415" s="138">
        <v>34417</v>
      </c>
      <c r="E415" s="128">
        <v>210</v>
      </c>
      <c r="F415" s="136" t="s">
        <v>300</v>
      </c>
      <c r="G415" s="136" t="s">
        <v>569</v>
      </c>
      <c r="H415" s="136" t="s">
        <v>570</v>
      </c>
      <c r="I415" s="136" t="s">
        <v>827</v>
      </c>
      <c r="J415" s="136" t="s">
        <v>571</v>
      </c>
      <c r="K415" s="136" t="s">
        <v>826</v>
      </c>
      <c r="L415" s="234">
        <v>953.00138200000015</v>
      </c>
      <c r="M415" s="234">
        <v>717.42277799999999</v>
      </c>
      <c r="N415" s="234">
        <v>24.232294000000003</v>
      </c>
      <c r="O415" s="234">
        <v>781.65</v>
      </c>
      <c r="P415" s="187">
        <v>942500.45768408454</v>
      </c>
      <c r="Q415" s="188">
        <v>0.98898120767267095</v>
      </c>
    </row>
    <row r="416" spans="1:17" s="4" customFormat="1" ht="11.25" customHeight="1">
      <c r="A416" s="124">
        <f t="shared" si="6"/>
        <v>93</v>
      </c>
      <c r="B416" s="53" t="s">
        <v>309</v>
      </c>
      <c r="C416" s="249">
        <v>5</v>
      </c>
      <c r="D416" s="55">
        <v>40207</v>
      </c>
      <c r="E416" s="92">
        <v>490</v>
      </c>
      <c r="F416" s="53" t="s">
        <v>300</v>
      </c>
      <c r="G416" s="53" t="s">
        <v>569</v>
      </c>
      <c r="H416" s="53" t="s">
        <v>570</v>
      </c>
      <c r="I416" s="53" t="s">
        <v>827</v>
      </c>
      <c r="J416" s="53" t="s">
        <v>571</v>
      </c>
      <c r="K416" s="53" t="s">
        <v>826</v>
      </c>
      <c r="L416" s="234">
        <v>2714.4325450000001</v>
      </c>
      <c r="M416" s="234">
        <v>1950.741231</v>
      </c>
      <c r="N416" s="234">
        <v>107.4575</v>
      </c>
      <c r="O416" s="234">
        <v>462.75200000000001</v>
      </c>
      <c r="P416" s="187">
        <v>2652720.6641320186</v>
      </c>
      <c r="Q416" s="188">
        <v>0.97726527373772654</v>
      </c>
    </row>
    <row r="417" spans="1:17" s="4" customFormat="1" ht="11.25" customHeight="1">
      <c r="A417" s="124">
        <f t="shared" si="6"/>
        <v>93</v>
      </c>
      <c r="B417" s="53" t="s">
        <v>309</v>
      </c>
      <c r="C417" s="249">
        <v>6</v>
      </c>
      <c r="D417" s="55">
        <v>40389</v>
      </c>
      <c r="E417" s="92">
        <v>490</v>
      </c>
      <c r="F417" s="53" t="s">
        <v>300</v>
      </c>
      <c r="G417" s="53" t="s">
        <v>569</v>
      </c>
      <c r="H417" s="53" t="s">
        <v>570</v>
      </c>
      <c r="I417" s="53" t="s">
        <v>827</v>
      </c>
      <c r="J417" s="53" t="s">
        <v>571</v>
      </c>
      <c r="K417" s="53" t="s">
        <v>826</v>
      </c>
      <c r="L417" s="234">
        <v>2382.230599</v>
      </c>
      <c r="M417" s="234">
        <v>1649.4938959999999</v>
      </c>
      <c r="N417" s="234">
        <v>89.422499999999999</v>
      </c>
      <c r="O417" s="234">
        <v>1093.2329999999999</v>
      </c>
      <c r="P417" s="187">
        <v>2248781.2677850397</v>
      </c>
      <c r="Q417" s="188">
        <v>0.94398135458801558</v>
      </c>
    </row>
    <row r="418" spans="1:17" ht="11.25" customHeight="1">
      <c r="A418" s="267">
        <f t="shared" si="6"/>
        <v>94</v>
      </c>
      <c r="B418" s="209" t="s">
        <v>312</v>
      </c>
      <c r="C418" s="248">
        <v>0</v>
      </c>
      <c r="D418" s="210"/>
      <c r="E418" s="271">
        <f>SUM(E419:E424)</f>
        <v>829.78</v>
      </c>
      <c r="F418" s="209" t="s">
        <v>300</v>
      </c>
      <c r="G418" s="209" t="s">
        <v>569</v>
      </c>
      <c r="H418" s="209" t="s">
        <v>570</v>
      </c>
      <c r="I418" s="209" t="s">
        <v>827</v>
      </c>
      <c r="J418" s="209" t="s">
        <v>576</v>
      </c>
      <c r="K418" s="209" t="s">
        <v>120</v>
      </c>
      <c r="L418" s="244">
        <v>651.25972899999999</v>
      </c>
      <c r="M418" s="244">
        <v>183.56082600000002</v>
      </c>
      <c r="N418" s="244">
        <v>0</v>
      </c>
      <c r="O418" s="244">
        <v>24.5</v>
      </c>
      <c r="P418" s="211">
        <v>353184.34591921372</v>
      </c>
      <c r="Q418" s="212">
        <v>0.54230951215350476</v>
      </c>
    </row>
    <row r="419" spans="1:17" ht="11.25" customHeight="1">
      <c r="A419" s="124">
        <f t="shared" si="6"/>
        <v>94</v>
      </c>
      <c r="B419" s="53" t="s">
        <v>312</v>
      </c>
      <c r="C419" s="249">
        <v>1</v>
      </c>
      <c r="D419" s="55">
        <v>33655</v>
      </c>
      <c r="E419" s="94">
        <v>130.19</v>
      </c>
      <c r="F419" s="53" t="s">
        <v>300</v>
      </c>
      <c r="G419" s="53" t="s">
        <v>569</v>
      </c>
      <c r="H419" s="53" t="s">
        <v>570</v>
      </c>
      <c r="I419" s="53" t="s">
        <v>827</v>
      </c>
      <c r="J419" s="53" t="s">
        <v>576</v>
      </c>
      <c r="K419" s="53" t="s">
        <v>120</v>
      </c>
      <c r="L419" s="234">
        <v>66.388745</v>
      </c>
      <c r="M419" s="234">
        <v>18.040326386208001</v>
      </c>
      <c r="N419" s="234">
        <v>0</v>
      </c>
      <c r="O419" s="234">
        <v>5.796073445196428</v>
      </c>
      <c r="P419" s="187">
        <v>34735.007825071945</v>
      </c>
      <c r="Q419" s="188">
        <v>0.52320627276614351</v>
      </c>
    </row>
    <row r="420" spans="1:17" ht="11.25" customHeight="1">
      <c r="A420" s="124">
        <f t="shared" si="6"/>
        <v>94</v>
      </c>
      <c r="B420" s="53" t="s">
        <v>312</v>
      </c>
      <c r="C420" s="249">
        <v>2</v>
      </c>
      <c r="D420" s="55">
        <v>33689</v>
      </c>
      <c r="E420" s="94">
        <v>130.19</v>
      </c>
      <c r="F420" s="53" t="s">
        <v>300</v>
      </c>
      <c r="G420" s="53" t="s">
        <v>569</v>
      </c>
      <c r="H420" s="53" t="s">
        <v>570</v>
      </c>
      <c r="I420" s="53" t="s">
        <v>827</v>
      </c>
      <c r="J420" s="53" t="s">
        <v>576</v>
      </c>
      <c r="K420" s="53" t="s">
        <v>120</v>
      </c>
      <c r="L420" s="234">
        <v>135.30011500000001</v>
      </c>
      <c r="M420" s="234">
        <v>36.340734780692266</v>
      </c>
      <c r="N420" s="234">
        <v>0</v>
      </c>
      <c r="O420" s="234">
        <v>11.675707153631546</v>
      </c>
      <c r="P420" s="187">
        <v>69970.779904583484</v>
      </c>
      <c r="Q420" s="188">
        <v>0.51715240526280026</v>
      </c>
    </row>
    <row r="421" spans="1:17" ht="11.25" customHeight="1">
      <c r="A421" s="124">
        <f t="shared" si="6"/>
        <v>94</v>
      </c>
      <c r="B421" s="53" t="s">
        <v>312</v>
      </c>
      <c r="C421" s="249">
        <v>3</v>
      </c>
      <c r="D421" s="55">
        <v>33761</v>
      </c>
      <c r="E421" s="94">
        <v>130.19</v>
      </c>
      <c r="F421" s="53" t="s">
        <v>300</v>
      </c>
      <c r="G421" s="53" t="s">
        <v>569</v>
      </c>
      <c r="H421" s="53" t="s">
        <v>570</v>
      </c>
      <c r="I421" s="53" t="s">
        <v>827</v>
      </c>
      <c r="J421" s="53" t="s">
        <v>576</v>
      </c>
      <c r="K421" s="53" t="s">
        <v>120</v>
      </c>
      <c r="L421" s="234">
        <v>141.94368900000001</v>
      </c>
      <c r="M421" s="234">
        <v>41.341388118198523</v>
      </c>
      <c r="N421" s="234">
        <v>0</v>
      </c>
      <c r="O421" s="234">
        <v>0</v>
      </c>
      <c r="P421" s="187">
        <v>79504.563901994959</v>
      </c>
      <c r="Q421" s="188">
        <v>0.56011341160785921</v>
      </c>
    </row>
    <row r="422" spans="1:17" s="4" customFormat="1" ht="11.25" customHeight="1">
      <c r="A422" s="124">
        <f t="shared" si="6"/>
        <v>94</v>
      </c>
      <c r="B422" s="53" t="s">
        <v>312</v>
      </c>
      <c r="C422" s="249">
        <v>4</v>
      </c>
      <c r="D422" s="55">
        <v>33891</v>
      </c>
      <c r="E422" s="94">
        <v>130.19</v>
      </c>
      <c r="F422" s="53" t="s">
        <v>300</v>
      </c>
      <c r="G422" s="53" t="s">
        <v>569</v>
      </c>
      <c r="H422" s="53" t="s">
        <v>570</v>
      </c>
      <c r="I422" s="53" t="s">
        <v>827</v>
      </c>
      <c r="J422" s="53" t="s">
        <v>576</v>
      </c>
      <c r="K422" s="53" t="s">
        <v>120</v>
      </c>
      <c r="L422" s="234">
        <v>125.02585999999999</v>
      </c>
      <c r="M422" s="234">
        <v>36.432439159266636</v>
      </c>
      <c r="N422" s="234">
        <v>0</v>
      </c>
      <c r="O422" s="234">
        <v>0</v>
      </c>
      <c r="P422" s="187">
        <v>70064.05249291558</v>
      </c>
      <c r="Q422" s="188">
        <v>0.56039648511848339</v>
      </c>
    </row>
    <row r="423" spans="1:17" s="4" customFormat="1" ht="11.25" customHeight="1">
      <c r="A423" s="124">
        <f t="shared" si="6"/>
        <v>94</v>
      </c>
      <c r="B423" s="53" t="s">
        <v>312</v>
      </c>
      <c r="C423" s="249">
        <v>5</v>
      </c>
      <c r="D423" s="55">
        <v>34391</v>
      </c>
      <c r="E423" s="94">
        <v>154.51</v>
      </c>
      <c r="F423" s="53" t="s">
        <v>300</v>
      </c>
      <c r="G423" s="53" t="s">
        <v>569</v>
      </c>
      <c r="H423" s="53" t="s">
        <v>570</v>
      </c>
      <c r="I423" s="53" t="s">
        <v>827</v>
      </c>
      <c r="J423" s="53" t="s">
        <v>576</v>
      </c>
      <c r="K423" s="53" t="s">
        <v>120</v>
      </c>
      <c r="L423" s="234">
        <v>81.191361999999998</v>
      </c>
      <c r="M423" s="234">
        <v>21.875390833099729</v>
      </c>
      <c r="N423" s="234">
        <v>0</v>
      </c>
      <c r="O423" s="234">
        <v>7.0282194011720263</v>
      </c>
      <c r="P423" s="187">
        <v>42119.075647385871</v>
      </c>
      <c r="Q423" s="188">
        <v>0.51876301382141943</v>
      </c>
    </row>
    <row r="424" spans="1:17" ht="11.25" customHeight="1">
      <c r="A424" s="124">
        <f t="shared" si="6"/>
        <v>94</v>
      </c>
      <c r="B424" s="53" t="s">
        <v>312</v>
      </c>
      <c r="C424" s="249">
        <v>6</v>
      </c>
      <c r="D424" s="55">
        <v>34055</v>
      </c>
      <c r="E424" s="94">
        <v>154.51</v>
      </c>
      <c r="F424" s="53" t="s">
        <v>300</v>
      </c>
      <c r="G424" s="53" t="s">
        <v>569</v>
      </c>
      <c r="H424" s="53" t="s">
        <v>570</v>
      </c>
      <c r="I424" s="53" t="s">
        <v>827</v>
      </c>
      <c r="J424" s="53" t="s">
        <v>576</v>
      </c>
      <c r="K424" s="53" t="s">
        <v>120</v>
      </c>
      <c r="L424" s="234">
        <v>101.409958</v>
      </c>
      <c r="M424" s="234">
        <v>29.530546722534833</v>
      </c>
      <c r="N424" s="234">
        <v>0</v>
      </c>
      <c r="O424" s="234">
        <v>0</v>
      </c>
      <c r="P424" s="187">
        <v>56790.866147261964</v>
      </c>
      <c r="Q424" s="188">
        <v>0.56001271736314062</v>
      </c>
    </row>
    <row r="425" spans="1:17" s="4" customFormat="1" ht="11.25" customHeight="1">
      <c r="A425" s="267">
        <f t="shared" si="6"/>
        <v>95</v>
      </c>
      <c r="B425" s="209" t="s">
        <v>1078</v>
      </c>
      <c r="C425" s="248">
        <v>0</v>
      </c>
      <c r="D425" s="209"/>
      <c r="E425" s="271">
        <f>SUM(E426:E428)</f>
        <v>2400</v>
      </c>
      <c r="F425" s="209" t="s">
        <v>955</v>
      </c>
      <c r="G425" s="209" t="s">
        <v>728</v>
      </c>
      <c r="H425" s="209" t="s">
        <v>1079</v>
      </c>
      <c r="I425" s="209" t="s">
        <v>827</v>
      </c>
      <c r="J425" s="209" t="s">
        <v>571</v>
      </c>
      <c r="K425" s="209" t="s">
        <v>826</v>
      </c>
      <c r="L425" s="244">
        <v>11153.631000000001</v>
      </c>
      <c r="M425" s="244">
        <v>7031.1248699999996</v>
      </c>
      <c r="N425" s="244">
        <v>281.29399999999998</v>
      </c>
      <c r="O425" s="244">
        <v>5388.9850000000006</v>
      </c>
      <c r="P425" s="211">
        <v>11955070.393296475</v>
      </c>
      <c r="Q425" s="212">
        <v>1.0718545730351374</v>
      </c>
    </row>
    <row r="426" spans="1:17" s="4" customFormat="1" ht="11.25" customHeight="1">
      <c r="A426" s="124">
        <f t="shared" si="6"/>
        <v>95</v>
      </c>
      <c r="B426" s="53" t="s">
        <v>1078</v>
      </c>
      <c r="C426" s="249">
        <v>1</v>
      </c>
      <c r="D426" s="55">
        <v>41879</v>
      </c>
      <c r="E426" s="92">
        <v>800</v>
      </c>
      <c r="F426" s="123" t="s">
        <v>955</v>
      </c>
      <c r="G426" s="123" t="s">
        <v>728</v>
      </c>
      <c r="H426" s="123" t="s">
        <v>1079</v>
      </c>
      <c r="I426" s="53" t="s">
        <v>827</v>
      </c>
      <c r="J426" s="53" t="s">
        <v>571</v>
      </c>
      <c r="K426" s="53" t="s">
        <v>826</v>
      </c>
      <c r="L426" s="234">
        <v>3370.1280000000002</v>
      </c>
      <c r="M426" s="234">
        <v>2176.0968600000001</v>
      </c>
      <c r="N426" s="234">
        <v>151.61699999999999</v>
      </c>
      <c r="O426" s="234">
        <v>2047.4490000000001</v>
      </c>
      <c r="P426" s="187">
        <v>3816557.0219475692</v>
      </c>
      <c r="Q426" s="188">
        <v>1.1324664884976385</v>
      </c>
    </row>
    <row r="427" spans="1:17" s="4" customFormat="1" ht="11.25" customHeight="1">
      <c r="A427" s="124">
        <f t="shared" si="6"/>
        <v>95</v>
      </c>
      <c r="B427" s="53" t="s">
        <v>1078</v>
      </c>
      <c r="C427" s="249">
        <v>2</v>
      </c>
      <c r="D427" s="55">
        <v>42080</v>
      </c>
      <c r="E427" s="92">
        <v>800</v>
      </c>
      <c r="F427" s="123" t="s">
        <v>955</v>
      </c>
      <c r="G427" s="123" t="s">
        <v>728</v>
      </c>
      <c r="H427" s="123" t="s">
        <v>1079</v>
      </c>
      <c r="I427" s="53" t="s">
        <v>827</v>
      </c>
      <c r="J427" s="53" t="s">
        <v>571</v>
      </c>
      <c r="K427" s="53" t="s">
        <v>826</v>
      </c>
      <c r="L427" s="234">
        <v>3537.029</v>
      </c>
      <c r="M427" s="234">
        <v>2254.4989999999998</v>
      </c>
      <c r="N427" s="234">
        <v>93.92</v>
      </c>
      <c r="O427" s="234">
        <v>1485.1860000000001</v>
      </c>
      <c r="P427" s="187">
        <v>3839280.7909699874</v>
      </c>
      <c r="Q427" s="188">
        <v>1.0854535801006968</v>
      </c>
    </row>
    <row r="428" spans="1:17" ht="11.25" customHeight="1">
      <c r="A428" s="124">
        <f t="shared" si="6"/>
        <v>95</v>
      </c>
      <c r="B428" s="53" t="s">
        <v>1078</v>
      </c>
      <c r="C428" s="249">
        <v>3</v>
      </c>
      <c r="D428" s="55">
        <v>45002</v>
      </c>
      <c r="E428" s="92">
        <v>800</v>
      </c>
      <c r="F428" s="123"/>
      <c r="G428" s="123"/>
      <c r="H428" s="123"/>
      <c r="I428" s="53" t="s">
        <v>827</v>
      </c>
      <c r="J428" s="53" t="s">
        <v>571</v>
      </c>
      <c r="K428" s="53" t="s">
        <v>826</v>
      </c>
      <c r="L428" s="234">
        <v>4246.4740000000002</v>
      </c>
      <c r="M428" s="234">
        <v>2600.5290100000002</v>
      </c>
      <c r="N428" s="234">
        <v>35.756999999999998</v>
      </c>
      <c r="O428" s="234">
        <v>1856.35</v>
      </c>
      <c r="P428" s="187">
        <v>4299232.5803789208</v>
      </c>
      <c r="Q428" s="188">
        <v>1.0124240912293165</v>
      </c>
    </row>
    <row r="429" spans="1:17" ht="11.25" customHeight="1">
      <c r="A429" s="267">
        <f t="shared" si="6"/>
        <v>96</v>
      </c>
      <c r="B429" s="209" t="s">
        <v>1289</v>
      </c>
      <c r="C429" s="248">
        <v>0</v>
      </c>
      <c r="D429" s="210"/>
      <c r="E429" s="271">
        <f>SUM(E430:E431)</f>
        <v>1600</v>
      </c>
      <c r="F429" s="209" t="s">
        <v>1290</v>
      </c>
      <c r="G429" s="209" t="s">
        <v>569</v>
      </c>
      <c r="H429" s="209" t="s">
        <v>570</v>
      </c>
      <c r="I429" s="209" t="s">
        <v>827</v>
      </c>
      <c r="J429" s="209" t="s">
        <v>571</v>
      </c>
      <c r="K429" s="209" t="s">
        <v>826</v>
      </c>
      <c r="L429" s="244">
        <v>11374.957272</v>
      </c>
      <c r="M429" s="244">
        <v>8725.887999999999</v>
      </c>
      <c r="N429" s="244">
        <v>0</v>
      </c>
      <c r="O429" s="244">
        <v>4037</v>
      </c>
      <c r="P429" s="211">
        <v>9908485.8273030389</v>
      </c>
      <c r="Q429" s="212">
        <v>0.87107894916609929</v>
      </c>
    </row>
    <row r="430" spans="1:17" ht="11.25" customHeight="1">
      <c r="A430" s="124">
        <f t="shared" si="6"/>
        <v>96</v>
      </c>
      <c r="B430" s="53" t="s">
        <v>1289</v>
      </c>
      <c r="C430" s="249">
        <v>1</v>
      </c>
      <c r="D430" s="55">
        <v>43829</v>
      </c>
      <c r="E430" s="92">
        <v>800</v>
      </c>
      <c r="F430" s="123" t="s">
        <v>1290</v>
      </c>
      <c r="G430" s="123" t="s">
        <v>569</v>
      </c>
      <c r="H430" s="123" t="s">
        <v>570</v>
      </c>
      <c r="I430" s="53" t="s">
        <v>827</v>
      </c>
      <c r="J430" s="53" t="s">
        <v>571</v>
      </c>
      <c r="K430" s="53" t="s">
        <v>826</v>
      </c>
      <c r="L430" s="234">
        <v>5064.6568349999998</v>
      </c>
      <c r="M430" s="234">
        <v>3885.518</v>
      </c>
      <c r="N430" s="234">
        <v>0</v>
      </c>
      <c r="O430" s="234">
        <v>2483</v>
      </c>
      <c r="P430" s="187">
        <v>4413340.0844577504</v>
      </c>
      <c r="Q430" s="188">
        <v>0.87139962849185826</v>
      </c>
    </row>
    <row r="431" spans="1:17" s="4" customFormat="1" ht="11.25" customHeight="1">
      <c r="A431" s="124">
        <f t="shared" si="6"/>
        <v>96</v>
      </c>
      <c r="B431" s="53" t="s">
        <v>1289</v>
      </c>
      <c r="C431" s="249">
        <v>2</v>
      </c>
      <c r="D431" s="55">
        <v>44398</v>
      </c>
      <c r="E431" s="92">
        <v>800</v>
      </c>
      <c r="F431" s="53" t="s">
        <v>1290</v>
      </c>
      <c r="G431" s="53" t="s">
        <v>569</v>
      </c>
      <c r="H431" s="53" t="s">
        <v>570</v>
      </c>
      <c r="I431" s="53" t="s">
        <v>827</v>
      </c>
      <c r="J431" s="53" t="s">
        <v>571</v>
      </c>
      <c r="K431" s="53" t="s">
        <v>826</v>
      </c>
      <c r="L431" s="234">
        <v>6310.3004369999999</v>
      </c>
      <c r="M431" s="234">
        <v>4840.37</v>
      </c>
      <c r="N431" s="234">
        <v>0</v>
      </c>
      <c r="O431" s="234">
        <v>1554</v>
      </c>
      <c r="P431" s="187">
        <v>5495145.7428452875</v>
      </c>
      <c r="Q431" s="188">
        <v>0.87082157144608985</v>
      </c>
    </row>
    <row r="432" spans="1:17" ht="11.25" customHeight="1">
      <c r="A432" s="267">
        <f t="shared" si="6"/>
        <v>97</v>
      </c>
      <c r="B432" s="209" t="s">
        <v>41</v>
      </c>
      <c r="C432" s="248">
        <v>0</v>
      </c>
      <c r="D432" s="210"/>
      <c r="E432" s="271">
        <f>SUM(E433:E438)</f>
        <v>990</v>
      </c>
      <c r="F432" s="209" t="s">
        <v>46</v>
      </c>
      <c r="G432" s="209" t="s">
        <v>569</v>
      </c>
      <c r="H432" s="209" t="s">
        <v>40</v>
      </c>
      <c r="I432" s="209" t="s">
        <v>94</v>
      </c>
      <c r="J432" s="209"/>
      <c r="K432" s="209"/>
      <c r="L432" s="244">
        <v>2941.3195000000001</v>
      </c>
      <c r="M432" s="244">
        <v>0</v>
      </c>
      <c r="N432" s="244">
        <v>0</v>
      </c>
      <c r="O432" s="244">
        <v>0</v>
      </c>
      <c r="P432" s="211">
        <v>0</v>
      </c>
      <c r="Q432" s="212">
        <v>0</v>
      </c>
    </row>
    <row r="433" spans="1:17" s="4" customFormat="1" ht="11.25" customHeight="1">
      <c r="A433" s="124">
        <f t="shared" si="6"/>
        <v>97</v>
      </c>
      <c r="B433" s="53" t="s">
        <v>41</v>
      </c>
      <c r="C433" s="249">
        <v>1</v>
      </c>
      <c r="D433" s="55">
        <v>28431</v>
      </c>
      <c r="E433" s="8">
        <v>165</v>
      </c>
      <c r="F433" s="53" t="s">
        <v>46</v>
      </c>
      <c r="G433" s="53" t="s">
        <v>569</v>
      </c>
      <c r="H433" s="53" t="s">
        <v>40</v>
      </c>
      <c r="I433" s="53" t="s">
        <v>94</v>
      </c>
      <c r="J433" s="53"/>
      <c r="K433" s="53"/>
      <c r="L433" s="234">
        <v>115.12150000000001</v>
      </c>
      <c r="M433" s="205">
        <v>0</v>
      </c>
      <c r="N433" s="205">
        <v>0</v>
      </c>
      <c r="O433" s="205">
        <v>0</v>
      </c>
      <c r="P433" s="187">
        <v>0</v>
      </c>
      <c r="Q433" s="188">
        <v>0</v>
      </c>
    </row>
    <row r="434" spans="1:17" s="4" customFormat="1" ht="11.25" customHeight="1">
      <c r="A434" s="124">
        <f t="shared" si="6"/>
        <v>97</v>
      </c>
      <c r="B434" s="53" t="s">
        <v>41</v>
      </c>
      <c r="C434" s="249">
        <v>2</v>
      </c>
      <c r="D434" s="55">
        <v>28552</v>
      </c>
      <c r="E434" s="8">
        <v>165</v>
      </c>
      <c r="F434" s="53" t="s">
        <v>46</v>
      </c>
      <c r="G434" s="53" t="s">
        <v>569</v>
      </c>
      <c r="H434" s="53" t="s">
        <v>40</v>
      </c>
      <c r="I434" s="53" t="s">
        <v>94</v>
      </c>
      <c r="J434" s="53"/>
      <c r="K434" s="53"/>
      <c r="L434" s="234">
        <v>553.99609999999996</v>
      </c>
      <c r="M434" s="205">
        <v>0</v>
      </c>
      <c r="N434" s="205">
        <v>0</v>
      </c>
      <c r="O434" s="205">
        <v>0</v>
      </c>
      <c r="P434" s="187">
        <v>0</v>
      </c>
      <c r="Q434" s="188">
        <v>0</v>
      </c>
    </row>
    <row r="435" spans="1:17" ht="11.25" customHeight="1">
      <c r="A435" s="124">
        <f t="shared" si="6"/>
        <v>97</v>
      </c>
      <c r="B435" s="53" t="s">
        <v>41</v>
      </c>
      <c r="C435" s="249">
        <v>3</v>
      </c>
      <c r="D435" s="55">
        <v>29018</v>
      </c>
      <c r="E435" s="8">
        <v>165</v>
      </c>
      <c r="F435" s="53" t="s">
        <v>46</v>
      </c>
      <c r="G435" s="53" t="s">
        <v>569</v>
      </c>
      <c r="H435" s="53" t="s">
        <v>40</v>
      </c>
      <c r="I435" s="53" t="s">
        <v>94</v>
      </c>
      <c r="J435" s="53"/>
      <c r="K435" s="53"/>
      <c r="L435" s="234">
        <v>137.59855000000002</v>
      </c>
      <c r="M435" s="205">
        <v>0</v>
      </c>
      <c r="N435" s="205">
        <v>0</v>
      </c>
      <c r="O435" s="205">
        <v>0</v>
      </c>
      <c r="P435" s="187">
        <v>0</v>
      </c>
      <c r="Q435" s="188">
        <v>0</v>
      </c>
    </row>
    <row r="436" spans="1:17" ht="11.25" customHeight="1">
      <c r="A436" s="124">
        <f t="shared" si="6"/>
        <v>97</v>
      </c>
      <c r="B436" s="53" t="s">
        <v>41</v>
      </c>
      <c r="C436" s="249">
        <v>4</v>
      </c>
      <c r="D436" s="55">
        <v>29018</v>
      </c>
      <c r="E436" s="8">
        <v>165</v>
      </c>
      <c r="F436" s="53" t="s">
        <v>46</v>
      </c>
      <c r="G436" s="53" t="s">
        <v>569</v>
      </c>
      <c r="H436" s="53" t="s">
        <v>40</v>
      </c>
      <c r="I436" s="53" t="s">
        <v>94</v>
      </c>
      <c r="J436" s="53"/>
      <c r="K436" s="53"/>
      <c r="L436" s="234">
        <v>578.26414999999997</v>
      </c>
      <c r="M436" s="205">
        <v>0</v>
      </c>
      <c r="N436" s="205">
        <v>0</v>
      </c>
      <c r="O436" s="205">
        <v>0</v>
      </c>
      <c r="P436" s="187">
        <v>0</v>
      </c>
      <c r="Q436" s="188">
        <v>0</v>
      </c>
    </row>
    <row r="437" spans="1:17" s="4" customFormat="1" ht="11.25" customHeight="1">
      <c r="A437" s="124">
        <f t="shared" si="6"/>
        <v>97</v>
      </c>
      <c r="B437" s="53" t="s">
        <v>41</v>
      </c>
      <c r="C437" s="249">
        <v>5</v>
      </c>
      <c r="D437" s="55">
        <v>30511</v>
      </c>
      <c r="E437" s="8">
        <v>165</v>
      </c>
      <c r="F437" s="53" t="s">
        <v>46</v>
      </c>
      <c r="G437" s="53" t="s">
        <v>569</v>
      </c>
      <c r="H437" s="53" t="s">
        <v>40</v>
      </c>
      <c r="I437" s="53" t="s">
        <v>94</v>
      </c>
      <c r="J437" s="53"/>
      <c r="K437" s="53"/>
      <c r="L437" s="234">
        <v>854.03835000000004</v>
      </c>
      <c r="M437" s="205">
        <v>0</v>
      </c>
      <c r="N437" s="205">
        <v>0</v>
      </c>
      <c r="O437" s="205">
        <v>0</v>
      </c>
      <c r="P437" s="187">
        <v>0</v>
      </c>
      <c r="Q437" s="188">
        <v>0</v>
      </c>
    </row>
    <row r="438" spans="1:17" ht="11.25" customHeight="1">
      <c r="A438" s="124">
        <f t="shared" si="6"/>
        <v>97</v>
      </c>
      <c r="B438" s="53" t="s">
        <v>41</v>
      </c>
      <c r="C438" s="249">
        <v>6</v>
      </c>
      <c r="D438" s="55">
        <v>30630</v>
      </c>
      <c r="E438" s="8">
        <v>165</v>
      </c>
      <c r="F438" s="53" t="s">
        <v>46</v>
      </c>
      <c r="G438" s="53" t="s">
        <v>569</v>
      </c>
      <c r="H438" s="53" t="s">
        <v>40</v>
      </c>
      <c r="I438" s="53" t="s">
        <v>94</v>
      </c>
      <c r="J438" s="53"/>
      <c r="K438" s="53"/>
      <c r="L438" s="234">
        <v>702.3008500000002</v>
      </c>
      <c r="M438" s="205">
        <v>0</v>
      </c>
      <c r="N438" s="205">
        <v>0</v>
      </c>
      <c r="O438" s="205">
        <v>0</v>
      </c>
      <c r="P438" s="187">
        <v>0</v>
      </c>
      <c r="Q438" s="188">
        <v>0</v>
      </c>
    </row>
    <row r="439" spans="1:17" s="4" customFormat="1" ht="11.25" customHeight="1">
      <c r="A439" s="267">
        <f t="shared" si="6"/>
        <v>98</v>
      </c>
      <c r="B439" s="209" t="s">
        <v>1098</v>
      </c>
      <c r="C439" s="248">
        <v>0</v>
      </c>
      <c r="D439" s="210"/>
      <c r="E439" s="271">
        <f>SUM(E440:E441)</f>
        <v>1200</v>
      </c>
      <c r="F439" s="209" t="s">
        <v>438</v>
      </c>
      <c r="G439" s="209" t="s">
        <v>326</v>
      </c>
      <c r="H439" s="209" t="s">
        <v>1099</v>
      </c>
      <c r="I439" s="209" t="s">
        <v>827</v>
      </c>
      <c r="J439" s="209" t="s">
        <v>571</v>
      </c>
      <c r="K439" s="209" t="s">
        <v>826</v>
      </c>
      <c r="L439" s="244">
        <v>8598.5027520000003</v>
      </c>
      <c r="M439" s="244">
        <v>6483.5460000000003</v>
      </c>
      <c r="N439" s="244">
        <v>0</v>
      </c>
      <c r="O439" s="244">
        <v>1095.0700000000002</v>
      </c>
      <c r="P439" s="211">
        <v>7991028.3678927515</v>
      </c>
      <c r="Q439" s="212">
        <v>0.929351143841182</v>
      </c>
    </row>
    <row r="440" spans="1:17" s="4" customFormat="1" ht="11.25" customHeight="1">
      <c r="A440" s="124">
        <f t="shared" si="6"/>
        <v>98</v>
      </c>
      <c r="B440" s="53" t="s">
        <v>1098</v>
      </c>
      <c r="C440" s="249">
        <v>1</v>
      </c>
      <c r="D440" s="55">
        <v>41769</v>
      </c>
      <c r="E440" s="92">
        <v>600</v>
      </c>
      <c r="F440" s="123" t="s">
        <v>438</v>
      </c>
      <c r="G440" s="123" t="s">
        <v>326</v>
      </c>
      <c r="H440" s="123" t="s">
        <v>1099</v>
      </c>
      <c r="I440" s="53" t="s">
        <v>827</v>
      </c>
      <c r="J440" s="53" t="s">
        <v>571</v>
      </c>
      <c r="K440" s="53" t="s">
        <v>826</v>
      </c>
      <c r="L440" s="234">
        <v>4343.6727519999995</v>
      </c>
      <c r="M440" s="234">
        <v>3259.527</v>
      </c>
      <c r="N440" s="234">
        <v>0</v>
      </c>
      <c r="O440" s="234">
        <v>421.11</v>
      </c>
      <c r="P440" s="187">
        <v>4005959.2115142597</v>
      </c>
      <c r="Q440" s="188">
        <v>0.9222516152188851</v>
      </c>
    </row>
    <row r="441" spans="1:17" ht="11.25" customHeight="1">
      <c r="A441" s="124">
        <f t="shared" si="6"/>
        <v>98</v>
      </c>
      <c r="B441" s="53" t="s">
        <v>1098</v>
      </c>
      <c r="C441" s="249">
        <v>2</v>
      </c>
      <c r="D441" s="55">
        <v>42028</v>
      </c>
      <c r="E441" s="92">
        <v>600</v>
      </c>
      <c r="F441" s="123" t="s">
        <v>438</v>
      </c>
      <c r="G441" s="123" t="s">
        <v>326</v>
      </c>
      <c r="H441" s="123" t="s">
        <v>1099</v>
      </c>
      <c r="I441" s="53" t="s">
        <v>827</v>
      </c>
      <c r="J441" s="53" t="s">
        <v>571</v>
      </c>
      <c r="K441" s="53" t="s">
        <v>826</v>
      </c>
      <c r="L441" s="234">
        <v>4254.83</v>
      </c>
      <c r="M441" s="234">
        <v>3224.0189999999998</v>
      </c>
      <c r="N441" s="234">
        <v>0</v>
      </c>
      <c r="O441" s="234">
        <v>673.96</v>
      </c>
      <c r="P441" s="187">
        <v>3985069.1563784922</v>
      </c>
      <c r="Q441" s="188">
        <v>0.93659891379408633</v>
      </c>
    </row>
    <row r="442" spans="1:17" ht="10.5" customHeight="1">
      <c r="A442" s="267">
        <f t="shared" si="6"/>
        <v>99</v>
      </c>
      <c r="B442" s="209" t="s">
        <v>1014</v>
      </c>
      <c r="C442" s="248">
        <v>0</v>
      </c>
      <c r="D442" s="210"/>
      <c r="E442" s="271">
        <f>SUM(E443:E445)</f>
        <v>1200</v>
      </c>
      <c r="F442" s="209" t="s">
        <v>315</v>
      </c>
      <c r="G442" s="209" t="s">
        <v>326</v>
      </c>
      <c r="H442" s="209" t="s">
        <v>371</v>
      </c>
      <c r="I442" s="209" t="s">
        <v>827</v>
      </c>
      <c r="J442" s="209" t="s">
        <v>576</v>
      </c>
      <c r="K442" s="209" t="s">
        <v>668</v>
      </c>
      <c r="L442" s="244">
        <v>1594.5434680000028</v>
      </c>
      <c r="M442" s="244">
        <v>284.36113916603387</v>
      </c>
      <c r="N442" s="244">
        <v>0</v>
      </c>
      <c r="O442" s="244">
        <v>0</v>
      </c>
      <c r="P442" s="211">
        <v>551064.35991845571</v>
      </c>
      <c r="Q442" s="212">
        <v>0.3455938147673342</v>
      </c>
    </row>
    <row r="443" spans="1:17" ht="10.5" customHeight="1">
      <c r="A443" s="124">
        <f t="shared" si="6"/>
        <v>99</v>
      </c>
      <c r="B443" s="53" t="s">
        <v>1014</v>
      </c>
      <c r="C443" s="249">
        <v>1</v>
      </c>
      <c r="D443" s="55">
        <v>41651</v>
      </c>
      <c r="E443" s="92">
        <v>400</v>
      </c>
      <c r="F443" s="53" t="s">
        <v>315</v>
      </c>
      <c r="G443" s="53" t="s">
        <v>326</v>
      </c>
      <c r="H443" s="53" t="s">
        <v>371</v>
      </c>
      <c r="I443" s="53" t="s">
        <v>827</v>
      </c>
      <c r="J443" s="53" t="s">
        <v>576</v>
      </c>
      <c r="K443" s="53" t="s">
        <v>668</v>
      </c>
      <c r="L443" s="234">
        <v>498.88956900000289</v>
      </c>
      <c r="M443" s="234">
        <v>88.055207185912494</v>
      </c>
      <c r="N443" s="234">
        <v>0</v>
      </c>
      <c r="O443" s="234">
        <v>0</v>
      </c>
      <c r="P443" s="187">
        <v>170642.4672784119</v>
      </c>
      <c r="Q443" s="188">
        <v>0.3420445683409567</v>
      </c>
    </row>
    <row r="444" spans="1:17" s="4" customFormat="1" ht="10.5" customHeight="1">
      <c r="A444" s="124">
        <f t="shared" si="6"/>
        <v>99</v>
      </c>
      <c r="B444" s="136" t="s">
        <v>1014</v>
      </c>
      <c r="C444" s="250">
        <v>2</v>
      </c>
      <c r="D444" s="138">
        <v>41707</v>
      </c>
      <c r="E444" s="128">
        <v>400</v>
      </c>
      <c r="F444" s="136" t="s">
        <v>315</v>
      </c>
      <c r="G444" s="136" t="s">
        <v>326</v>
      </c>
      <c r="H444" s="136" t="s">
        <v>371</v>
      </c>
      <c r="I444" s="136" t="s">
        <v>827</v>
      </c>
      <c r="J444" s="136" t="s">
        <v>576</v>
      </c>
      <c r="K444" s="136" t="s">
        <v>668</v>
      </c>
      <c r="L444" s="234">
        <v>511.55718699999875</v>
      </c>
      <c r="M444" s="234">
        <v>91.557952308967401</v>
      </c>
      <c r="N444" s="234">
        <v>0</v>
      </c>
      <c r="O444" s="234">
        <v>0</v>
      </c>
      <c r="P444" s="187">
        <v>177430.4482411225</v>
      </c>
      <c r="Q444" s="188">
        <v>0.34684381873638487</v>
      </c>
    </row>
    <row r="445" spans="1:17" ht="10.5" customHeight="1">
      <c r="A445" s="124">
        <f t="shared" si="6"/>
        <v>99</v>
      </c>
      <c r="B445" s="136" t="s">
        <v>1014</v>
      </c>
      <c r="C445" s="250">
        <v>3</v>
      </c>
      <c r="D445" s="138">
        <v>41752</v>
      </c>
      <c r="E445" s="128">
        <v>400</v>
      </c>
      <c r="F445" s="137" t="s">
        <v>315</v>
      </c>
      <c r="G445" s="137" t="s">
        <v>326</v>
      </c>
      <c r="H445" s="137" t="s">
        <v>371</v>
      </c>
      <c r="I445" s="136" t="s">
        <v>827</v>
      </c>
      <c r="J445" s="136" t="s">
        <v>576</v>
      </c>
      <c r="K445" s="136" t="s">
        <v>668</v>
      </c>
      <c r="L445" s="234">
        <v>584.09671200000116</v>
      </c>
      <c r="M445" s="234">
        <v>104.747979671154</v>
      </c>
      <c r="N445" s="234">
        <v>0</v>
      </c>
      <c r="O445" s="234">
        <v>0</v>
      </c>
      <c r="P445" s="187">
        <v>202991.44439892127</v>
      </c>
      <c r="Q445" s="188">
        <v>0.34753053771499548</v>
      </c>
    </row>
    <row r="446" spans="1:17" ht="10.5" customHeight="1">
      <c r="A446" s="267">
        <f t="shared" si="6"/>
        <v>100</v>
      </c>
      <c r="B446" s="218" t="s">
        <v>387</v>
      </c>
      <c r="C446" s="251">
        <v>0</v>
      </c>
      <c r="D446" s="219"/>
      <c r="E446" s="271">
        <f>SUM(E447:E449)</f>
        <v>33.75</v>
      </c>
      <c r="F446" s="259" t="s">
        <v>879</v>
      </c>
      <c r="G446" s="218" t="s">
        <v>728</v>
      </c>
      <c r="H446" s="218" t="s">
        <v>625</v>
      </c>
      <c r="I446" s="218" t="s">
        <v>94</v>
      </c>
      <c r="J446" s="218"/>
      <c r="K446" s="218"/>
      <c r="L446" s="244">
        <v>106.86300000000003</v>
      </c>
      <c r="M446" s="244">
        <v>0</v>
      </c>
      <c r="N446" s="244">
        <v>0</v>
      </c>
      <c r="O446" s="244">
        <v>0</v>
      </c>
      <c r="P446" s="211">
        <v>0</v>
      </c>
      <c r="Q446" s="212">
        <v>0</v>
      </c>
    </row>
    <row r="447" spans="1:17" s="4" customFormat="1" ht="11.25" customHeight="1">
      <c r="A447" s="124">
        <f t="shared" si="6"/>
        <v>100</v>
      </c>
      <c r="B447" s="53" t="s">
        <v>387</v>
      </c>
      <c r="C447" s="249">
        <v>1</v>
      </c>
      <c r="D447" s="55">
        <v>24061</v>
      </c>
      <c r="E447" s="94">
        <v>11.25</v>
      </c>
      <c r="F447" s="53" t="s">
        <v>879</v>
      </c>
      <c r="G447" s="53" t="s">
        <v>728</v>
      </c>
      <c r="H447" s="53" t="s">
        <v>625</v>
      </c>
      <c r="I447" s="53" t="s">
        <v>94</v>
      </c>
      <c r="J447" s="53"/>
      <c r="K447" s="53"/>
      <c r="L447" s="234">
        <v>94.306100000000029</v>
      </c>
      <c r="M447" s="205">
        <v>0</v>
      </c>
      <c r="N447" s="205">
        <v>0</v>
      </c>
      <c r="O447" s="205">
        <v>0</v>
      </c>
      <c r="P447" s="187">
        <v>0</v>
      </c>
      <c r="Q447" s="188">
        <v>0</v>
      </c>
    </row>
    <row r="448" spans="1:17" ht="11.25" customHeight="1">
      <c r="A448" s="124">
        <f t="shared" si="6"/>
        <v>100</v>
      </c>
      <c r="B448" s="53" t="s">
        <v>387</v>
      </c>
      <c r="C448" s="249">
        <v>2</v>
      </c>
      <c r="D448" s="55">
        <v>24197</v>
      </c>
      <c r="E448" s="94">
        <v>11.25</v>
      </c>
      <c r="F448" s="53" t="s">
        <v>879</v>
      </c>
      <c r="G448" s="53" t="s">
        <v>728</v>
      </c>
      <c r="H448" s="53" t="s">
        <v>625</v>
      </c>
      <c r="I448" s="53" t="s">
        <v>94</v>
      </c>
      <c r="J448" s="53"/>
      <c r="K448" s="53"/>
      <c r="L448" s="234">
        <v>4.9153000000000002</v>
      </c>
      <c r="M448" s="205">
        <v>0</v>
      </c>
      <c r="N448" s="205">
        <v>0</v>
      </c>
      <c r="O448" s="205">
        <v>0</v>
      </c>
      <c r="P448" s="187">
        <v>0</v>
      </c>
      <c r="Q448" s="188">
        <v>0</v>
      </c>
    </row>
    <row r="449" spans="1:17" ht="11.25" customHeight="1">
      <c r="A449" s="124">
        <f t="shared" si="6"/>
        <v>100</v>
      </c>
      <c r="B449" s="53" t="s">
        <v>387</v>
      </c>
      <c r="C449" s="249">
        <v>3</v>
      </c>
      <c r="D449" s="55">
        <v>25578</v>
      </c>
      <c r="E449" s="94">
        <v>11.25</v>
      </c>
      <c r="F449" s="53" t="s">
        <v>879</v>
      </c>
      <c r="G449" s="53" t="s">
        <v>728</v>
      </c>
      <c r="H449" s="53" t="s">
        <v>625</v>
      </c>
      <c r="I449" s="53" t="s">
        <v>94</v>
      </c>
      <c r="J449" s="53"/>
      <c r="K449" s="53"/>
      <c r="L449" s="234">
        <v>7.6415999999999995</v>
      </c>
      <c r="M449" s="205">
        <v>0</v>
      </c>
      <c r="N449" s="205">
        <v>0</v>
      </c>
      <c r="O449" s="205">
        <v>0</v>
      </c>
      <c r="P449" s="187">
        <v>0</v>
      </c>
      <c r="Q449" s="188">
        <v>0</v>
      </c>
    </row>
    <row r="450" spans="1:17" s="4" customFormat="1" ht="11.25" customHeight="1">
      <c r="A450" s="267">
        <f t="shared" si="6"/>
        <v>101</v>
      </c>
      <c r="B450" s="209" t="s">
        <v>388</v>
      </c>
      <c r="C450" s="248">
        <v>0</v>
      </c>
      <c r="D450" s="210"/>
      <c r="E450" s="271">
        <f>SUM(E451:E453)</f>
        <v>51</v>
      </c>
      <c r="F450" s="258" t="s">
        <v>879</v>
      </c>
      <c r="G450" s="209" t="s">
        <v>728</v>
      </c>
      <c r="H450" s="209" t="s">
        <v>625</v>
      </c>
      <c r="I450" s="209" t="s">
        <v>94</v>
      </c>
      <c r="J450" s="209"/>
      <c r="K450" s="209"/>
      <c r="L450" s="244">
        <v>220.39250000000001</v>
      </c>
      <c r="M450" s="244">
        <v>0</v>
      </c>
      <c r="N450" s="244">
        <v>0</v>
      </c>
      <c r="O450" s="244">
        <v>0</v>
      </c>
      <c r="P450" s="211">
        <v>0</v>
      </c>
      <c r="Q450" s="212">
        <v>0</v>
      </c>
    </row>
    <row r="451" spans="1:17" s="4" customFormat="1" ht="11.25" customHeight="1">
      <c r="A451" s="124">
        <f t="shared" si="6"/>
        <v>101</v>
      </c>
      <c r="B451" s="53" t="s">
        <v>388</v>
      </c>
      <c r="C451" s="249">
        <v>1</v>
      </c>
      <c r="D451" s="55">
        <v>24086</v>
      </c>
      <c r="E451" s="92">
        <v>17</v>
      </c>
      <c r="F451" s="53" t="s">
        <v>879</v>
      </c>
      <c r="G451" s="53" t="s">
        <v>728</v>
      </c>
      <c r="H451" s="53" t="s">
        <v>625</v>
      </c>
      <c r="I451" s="53" t="s">
        <v>94</v>
      </c>
      <c r="J451" s="53"/>
      <c r="K451" s="53"/>
      <c r="L451" s="234">
        <v>220.39250000000001</v>
      </c>
      <c r="M451" s="205">
        <v>0</v>
      </c>
      <c r="N451" s="205">
        <v>0</v>
      </c>
      <c r="O451" s="205">
        <v>0</v>
      </c>
      <c r="P451" s="187">
        <v>0</v>
      </c>
      <c r="Q451" s="188">
        <v>0</v>
      </c>
    </row>
    <row r="452" spans="1:17" ht="11.25" customHeight="1">
      <c r="A452" s="124">
        <f t="shared" ref="A452:A515" si="7">IF(C452&gt;0,A451,A451+1)</f>
        <v>101</v>
      </c>
      <c r="B452" s="53" t="s">
        <v>388</v>
      </c>
      <c r="C452" s="249">
        <v>2</v>
      </c>
      <c r="D452" s="55">
        <v>24191</v>
      </c>
      <c r="E452" s="92">
        <v>17</v>
      </c>
      <c r="F452" s="53" t="s">
        <v>879</v>
      </c>
      <c r="G452" s="53" t="s">
        <v>728</v>
      </c>
      <c r="H452" s="53" t="s">
        <v>625</v>
      </c>
      <c r="I452" s="53" t="s">
        <v>94</v>
      </c>
      <c r="J452" s="53"/>
      <c r="K452" s="53"/>
      <c r="L452" s="234">
        <v>0</v>
      </c>
      <c r="M452" s="205">
        <v>0</v>
      </c>
      <c r="N452" s="205">
        <v>0</v>
      </c>
      <c r="O452" s="205">
        <v>0</v>
      </c>
      <c r="P452" s="187">
        <v>0</v>
      </c>
      <c r="Q452" s="188">
        <v>0</v>
      </c>
    </row>
    <row r="453" spans="1:17" ht="11.25" customHeight="1">
      <c r="A453" s="124">
        <f t="shared" si="7"/>
        <v>101</v>
      </c>
      <c r="B453" s="53" t="s">
        <v>388</v>
      </c>
      <c r="C453" s="249">
        <v>3</v>
      </c>
      <c r="D453" s="55">
        <v>25658</v>
      </c>
      <c r="E453" s="92">
        <v>17</v>
      </c>
      <c r="F453" s="53" t="s">
        <v>879</v>
      </c>
      <c r="G453" s="53" t="s">
        <v>728</v>
      </c>
      <c r="H453" s="53" t="s">
        <v>625</v>
      </c>
      <c r="I453" s="53" t="s">
        <v>94</v>
      </c>
      <c r="J453" s="53"/>
      <c r="K453" s="53"/>
      <c r="L453" s="234">
        <v>0</v>
      </c>
      <c r="M453" s="205">
        <v>0</v>
      </c>
      <c r="N453" s="205">
        <v>0</v>
      </c>
      <c r="O453" s="205">
        <v>0</v>
      </c>
      <c r="P453" s="187">
        <v>0</v>
      </c>
      <c r="Q453" s="188">
        <v>0</v>
      </c>
    </row>
    <row r="454" spans="1:17" s="4" customFormat="1" ht="11.25" customHeight="1">
      <c r="A454" s="267">
        <f t="shared" si="7"/>
        <v>102</v>
      </c>
      <c r="B454" s="209" t="s">
        <v>822</v>
      </c>
      <c r="C454" s="248">
        <v>0</v>
      </c>
      <c r="D454" s="210"/>
      <c r="E454" s="271">
        <f>SUM(E455:E456)</f>
        <v>500</v>
      </c>
      <c r="F454" s="209" t="s">
        <v>532</v>
      </c>
      <c r="G454" s="209" t="s">
        <v>326</v>
      </c>
      <c r="H454" s="209" t="s">
        <v>952</v>
      </c>
      <c r="I454" s="209" t="s">
        <v>827</v>
      </c>
      <c r="J454" s="209" t="s">
        <v>571</v>
      </c>
      <c r="K454" s="209" t="s">
        <v>826</v>
      </c>
      <c r="L454" s="244">
        <v>2866.2340000000004</v>
      </c>
      <c r="M454" s="244">
        <v>2236.96</v>
      </c>
      <c r="N454" s="244">
        <v>46.579000000000001</v>
      </c>
      <c r="O454" s="244">
        <v>456.74</v>
      </c>
      <c r="P454" s="211">
        <v>2769399.4147615475</v>
      </c>
      <c r="Q454" s="212">
        <v>0.96621539440309023</v>
      </c>
    </row>
    <row r="455" spans="1:17" ht="11.25" customHeight="1">
      <c r="A455" s="124">
        <f t="shared" si="7"/>
        <v>102</v>
      </c>
      <c r="B455" s="53" t="s">
        <v>822</v>
      </c>
      <c r="C455" s="249">
        <v>1</v>
      </c>
      <c r="D455" s="55">
        <v>34705</v>
      </c>
      <c r="E455" s="92">
        <v>250</v>
      </c>
      <c r="F455" s="53" t="s">
        <v>532</v>
      </c>
      <c r="G455" s="53" t="s">
        <v>326</v>
      </c>
      <c r="H455" s="53" t="s">
        <v>952</v>
      </c>
      <c r="I455" s="53" t="s">
        <v>827</v>
      </c>
      <c r="J455" s="53" t="s">
        <v>571</v>
      </c>
      <c r="K455" s="53" t="s">
        <v>826</v>
      </c>
      <c r="L455" s="234">
        <v>1398.9380000000001</v>
      </c>
      <c r="M455" s="234">
        <v>1098.431</v>
      </c>
      <c r="N455" s="234">
        <v>24.574999999999999</v>
      </c>
      <c r="O455" s="234">
        <v>289.791</v>
      </c>
      <c r="P455" s="187">
        <v>1362626.1280792202</v>
      </c>
      <c r="Q455" s="188">
        <v>0.97404325858559859</v>
      </c>
    </row>
    <row r="456" spans="1:17" ht="11.25" customHeight="1">
      <c r="A456" s="124">
        <f t="shared" si="7"/>
        <v>102</v>
      </c>
      <c r="B456" s="53" t="s">
        <v>822</v>
      </c>
      <c r="C456" s="249">
        <v>2</v>
      </c>
      <c r="D456" s="55">
        <v>34787</v>
      </c>
      <c r="E456" s="92">
        <v>250</v>
      </c>
      <c r="F456" s="53" t="s">
        <v>532</v>
      </c>
      <c r="G456" s="53" t="s">
        <v>326</v>
      </c>
      <c r="H456" s="53" t="s">
        <v>952</v>
      </c>
      <c r="I456" s="53" t="s">
        <v>827</v>
      </c>
      <c r="J456" s="53" t="s">
        <v>571</v>
      </c>
      <c r="K456" s="53" t="s">
        <v>826</v>
      </c>
      <c r="L456" s="234">
        <v>1467.296</v>
      </c>
      <c r="M456" s="234">
        <v>1138.529</v>
      </c>
      <c r="N456" s="234">
        <v>22.004000000000001</v>
      </c>
      <c r="O456" s="234">
        <v>166.94900000000001</v>
      </c>
      <c r="P456" s="187">
        <v>1406773.2866823275</v>
      </c>
      <c r="Q456" s="188">
        <v>0.95875221269759303</v>
      </c>
    </row>
    <row r="457" spans="1:17" s="4" customFormat="1" ht="11.25" customHeight="1">
      <c r="A457" s="267">
        <f t="shared" si="7"/>
        <v>103</v>
      </c>
      <c r="B457" s="209" t="s">
        <v>1015</v>
      </c>
      <c r="C457" s="248">
        <v>0</v>
      </c>
      <c r="D457" s="210"/>
      <c r="E457" s="271">
        <f>SUM(E458:E459)</f>
        <v>600</v>
      </c>
      <c r="F457" s="209" t="s">
        <v>532</v>
      </c>
      <c r="G457" s="209" t="s">
        <v>326</v>
      </c>
      <c r="H457" s="209" t="s">
        <v>1016</v>
      </c>
      <c r="I457" s="209" t="s">
        <v>827</v>
      </c>
      <c r="J457" s="209" t="s">
        <v>571</v>
      </c>
      <c r="K457" s="209" t="s">
        <v>826</v>
      </c>
      <c r="L457" s="244">
        <v>4255.9881000000005</v>
      </c>
      <c r="M457" s="244">
        <v>3068.5370000000003</v>
      </c>
      <c r="N457" s="244">
        <v>0</v>
      </c>
      <c r="O457" s="244">
        <v>389.44</v>
      </c>
      <c r="P457" s="211">
        <v>4079740.2414493882</v>
      </c>
      <c r="Q457" s="212">
        <v>0.9585882633105548</v>
      </c>
    </row>
    <row r="458" spans="1:17" s="4" customFormat="1" ht="11.25" customHeight="1">
      <c r="A458" s="124">
        <f t="shared" si="7"/>
        <v>103</v>
      </c>
      <c r="B458" s="53" t="s">
        <v>1015</v>
      </c>
      <c r="C458" s="249">
        <v>1</v>
      </c>
      <c r="D458" s="55">
        <v>41581</v>
      </c>
      <c r="E458" s="92">
        <v>300</v>
      </c>
      <c r="F458" s="53" t="s">
        <v>532</v>
      </c>
      <c r="G458" s="53" t="s">
        <v>326</v>
      </c>
      <c r="H458" s="53" t="s">
        <v>1016</v>
      </c>
      <c r="I458" s="53" t="s">
        <v>827</v>
      </c>
      <c r="J458" s="53" t="s">
        <v>571</v>
      </c>
      <c r="K458" s="53" t="s">
        <v>826</v>
      </c>
      <c r="L458" s="234">
        <v>2159.7654000000002</v>
      </c>
      <c r="M458" s="234">
        <v>1518.7950000000001</v>
      </c>
      <c r="N458" s="234">
        <v>0</v>
      </c>
      <c r="O458" s="234">
        <v>184.59</v>
      </c>
      <c r="P458" s="187">
        <v>2019272.554157601</v>
      </c>
      <c r="Q458" s="188">
        <v>0.93494995065556696</v>
      </c>
    </row>
    <row r="459" spans="1:17" s="4" customFormat="1" ht="11.25" customHeight="1">
      <c r="A459" s="124">
        <f t="shared" si="7"/>
        <v>103</v>
      </c>
      <c r="B459" s="53" t="s">
        <v>1015</v>
      </c>
      <c r="C459" s="249">
        <v>2</v>
      </c>
      <c r="D459" s="55">
        <v>41853</v>
      </c>
      <c r="E459" s="92">
        <v>300</v>
      </c>
      <c r="F459" s="123" t="s">
        <v>532</v>
      </c>
      <c r="G459" s="123" t="s">
        <v>326</v>
      </c>
      <c r="H459" s="123" t="s">
        <v>1016</v>
      </c>
      <c r="I459" s="53" t="s">
        <v>827</v>
      </c>
      <c r="J459" s="53" t="s">
        <v>571</v>
      </c>
      <c r="K459" s="53" t="s">
        <v>826</v>
      </c>
      <c r="L459" s="234">
        <v>2096.2226999999998</v>
      </c>
      <c r="M459" s="234">
        <v>1549.742</v>
      </c>
      <c r="N459" s="234">
        <v>0</v>
      </c>
      <c r="O459" s="234">
        <v>204.85</v>
      </c>
      <c r="P459" s="187">
        <v>2060467.6872917872</v>
      </c>
      <c r="Q459" s="188">
        <v>0.98294312302399323</v>
      </c>
    </row>
    <row r="460" spans="1:17" s="4" customFormat="1" ht="11.25" customHeight="1">
      <c r="A460" s="267">
        <f t="shared" si="7"/>
        <v>104</v>
      </c>
      <c r="B460" s="209" t="s">
        <v>510</v>
      </c>
      <c r="C460" s="248">
        <v>0</v>
      </c>
      <c r="D460" s="210"/>
      <c r="E460" s="271">
        <f>SUM(E461:E464)</f>
        <v>280</v>
      </c>
      <c r="F460" s="258" t="s">
        <v>879</v>
      </c>
      <c r="G460" s="260" t="s">
        <v>569</v>
      </c>
      <c r="H460" s="260" t="s">
        <v>358</v>
      </c>
      <c r="I460" s="209" t="s">
        <v>94</v>
      </c>
      <c r="J460" s="209"/>
      <c r="K460" s="209"/>
      <c r="L460" s="244">
        <v>1117.5442</v>
      </c>
      <c r="M460" s="244">
        <v>0</v>
      </c>
      <c r="N460" s="244">
        <v>0</v>
      </c>
      <c r="O460" s="244">
        <v>0</v>
      </c>
      <c r="P460" s="211">
        <v>0</v>
      </c>
      <c r="Q460" s="212">
        <v>0</v>
      </c>
    </row>
    <row r="461" spans="1:17" s="4" customFormat="1" ht="11.25" customHeight="1">
      <c r="A461" s="124">
        <f t="shared" si="7"/>
        <v>104</v>
      </c>
      <c r="B461" s="53" t="s">
        <v>558</v>
      </c>
      <c r="C461" s="249">
        <v>1</v>
      </c>
      <c r="D461" s="55">
        <v>38642</v>
      </c>
      <c r="E461" s="92">
        <v>70</v>
      </c>
      <c r="F461" s="53" t="s">
        <v>879</v>
      </c>
      <c r="G461" s="91" t="s">
        <v>569</v>
      </c>
      <c r="H461" s="91" t="s">
        <v>358</v>
      </c>
      <c r="I461" s="53" t="s">
        <v>94</v>
      </c>
      <c r="J461" s="53"/>
      <c r="K461" s="53"/>
      <c r="L461" s="234">
        <v>319.55419999999998</v>
      </c>
      <c r="M461" s="205">
        <v>0</v>
      </c>
      <c r="N461" s="205">
        <v>0</v>
      </c>
      <c r="O461" s="205">
        <v>0</v>
      </c>
      <c r="P461" s="187">
        <v>0</v>
      </c>
      <c r="Q461" s="188">
        <v>0</v>
      </c>
    </row>
    <row r="462" spans="1:17" s="4" customFormat="1" ht="11.25" customHeight="1">
      <c r="A462" s="124">
        <f t="shared" si="7"/>
        <v>104</v>
      </c>
      <c r="B462" s="53" t="s">
        <v>558</v>
      </c>
      <c r="C462" s="249">
        <v>2</v>
      </c>
      <c r="D462" s="55">
        <v>38596</v>
      </c>
      <c r="E462" s="92">
        <v>70</v>
      </c>
      <c r="F462" s="53" t="s">
        <v>879</v>
      </c>
      <c r="G462" s="91" t="s">
        <v>569</v>
      </c>
      <c r="H462" s="91" t="s">
        <v>358</v>
      </c>
      <c r="I462" s="53" t="s">
        <v>94</v>
      </c>
      <c r="J462" s="53"/>
      <c r="K462" s="53"/>
      <c r="L462" s="234">
        <v>301.98250000000007</v>
      </c>
      <c r="M462" s="205">
        <v>0</v>
      </c>
      <c r="N462" s="205">
        <v>0</v>
      </c>
      <c r="O462" s="205">
        <v>0</v>
      </c>
      <c r="P462" s="187">
        <v>0</v>
      </c>
      <c r="Q462" s="188">
        <v>0</v>
      </c>
    </row>
    <row r="463" spans="1:17" s="4" customFormat="1" ht="11.25" customHeight="1">
      <c r="A463" s="124">
        <f t="shared" si="7"/>
        <v>104</v>
      </c>
      <c r="B463" s="53" t="s">
        <v>558</v>
      </c>
      <c r="C463" s="249">
        <v>3</v>
      </c>
      <c r="D463" s="55">
        <v>38561</v>
      </c>
      <c r="E463" s="92">
        <v>70</v>
      </c>
      <c r="F463" s="53" t="s">
        <v>879</v>
      </c>
      <c r="G463" s="91" t="s">
        <v>569</v>
      </c>
      <c r="H463" s="91" t="s">
        <v>358</v>
      </c>
      <c r="I463" s="53" t="s">
        <v>94</v>
      </c>
      <c r="J463" s="53"/>
      <c r="K463" s="53"/>
      <c r="L463" s="234">
        <v>227.98435000000003</v>
      </c>
      <c r="M463" s="205">
        <v>0</v>
      </c>
      <c r="N463" s="205">
        <v>0</v>
      </c>
      <c r="O463" s="205">
        <v>0</v>
      </c>
      <c r="P463" s="187">
        <v>0</v>
      </c>
      <c r="Q463" s="188">
        <v>0</v>
      </c>
    </row>
    <row r="464" spans="1:17" s="4" customFormat="1" ht="11.25" customHeight="1">
      <c r="A464" s="124">
        <f t="shared" si="7"/>
        <v>104</v>
      </c>
      <c r="B464" s="53" t="s">
        <v>558</v>
      </c>
      <c r="C464" s="249">
        <v>4</v>
      </c>
      <c r="D464" s="55">
        <v>38559</v>
      </c>
      <c r="E464" s="92">
        <v>70</v>
      </c>
      <c r="F464" s="53" t="s">
        <v>879</v>
      </c>
      <c r="G464" s="91" t="s">
        <v>569</v>
      </c>
      <c r="H464" s="91" t="s">
        <v>358</v>
      </c>
      <c r="I464" s="53" t="s">
        <v>94</v>
      </c>
      <c r="J464" s="53"/>
      <c r="K464" s="53"/>
      <c r="L464" s="234">
        <v>268.02314999999993</v>
      </c>
      <c r="M464" s="205">
        <v>0</v>
      </c>
      <c r="N464" s="205">
        <v>0</v>
      </c>
      <c r="O464" s="205">
        <v>0</v>
      </c>
      <c r="P464" s="187">
        <v>0</v>
      </c>
      <c r="Q464" s="188">
        <v>0</v>
      </c>
    </row>
    <row r="465" spans="1:17" s="4" customFormat="1" ht="11.25" customHeight="1">
      <c r="A465" s="267">
        <f t="shared" si="7"/>
        <v>105</v>
      </c>
      <c r="B465" s="209" t="s">
        <v>486</v>
      </c>
      <c r="C465" s="248">
        <v>0</v>
      </c>
      <c r="D465" s="210"/>
      <c r="E465" s="271">
        <f>SUM(E466:E468)</f>
        <v>330</v>
      </c>
      <c r="F465" s="209" t="s">
        <v>293</v>
      </c>
      <c r="G465" s="209" t="s">
        <v>728</v>
      </c>
      <c r="H465" s="209" t="s">
        <v>294</v>
      </c>
      <c r="I465" s="209" t="s">
        <v>827</v>
      </c>
      <c r="J465" s="209" t="s">
        <v>576</v>
      </c>
      <c r="K465" s="209" t="s">
        <v>668</v>
      </c>
      <c r="L465" s="244">
        <v>45.591209999999997</v>
      </c>
      <c r="M465" s="244">
        <v>17.411072000000001</v>
      </c>
      <c r="N465" s="244">
        <v>0</v>
      </c>
      <c r="O465" s="244">
        <v>0</v>
      </c>
      <c r="P465" s="211">
        <v>32715.638507713251</v>
      </c>
      <c r="Q465" s="212">
        <v>0.71758653713540943</v>
      </c>
    </row>
    <row r="466" spans="1:17" s="4" customFormat="1" ht="11.25" customHeight="1">
      <c r="A466" s="124">
        <f t="shared" si="7"/>
        <v>105</v>
      </c>
      <c r="B466" s="53" t="s">
        <v>486</v>
      </c>
      <c r="C466" s="249">
        <v>1</v>
      </c>
      <c r="D466" s="55">
        <v>39170</v>
      </c>
      <c r="E466" s="92">
        <v>110</v>
      </c>
      <c r="F466" s="53" t="s">
        <v>293</v>
      </c>
      <c r="G466" s="53" t="s">
        <v>728</v>
      </c>
      <c r="H466" s="53" t="s">
        <v>294</v>
      </c>
      <c r="I466" s="53" t="s">
        <v>827</v>
      </c>
      <c r="J466" s="53" t="s">
        <v>576</v>
      </c>
      <c r="K466" s="53" t="s">
        <v>668</v>
      </c>
      <c r="L466" s="234">
        <v>20.640642500799103</v>
      </c>
      <c r="M466" s="234">
        <v>7.8825657995844658</v>
      </c>
      <c r="N466" s="234">
        <v>0</v>
      </c>
      <c r="O466" s="234">
        <v>0</v>
      </c>
      <c r="P466" s="187">
        <v>14811.447176398384</v>
      </c>
      <c r="Q466" s="188">
        <v>0.71758653713540932</v>
      </c>
    </row>
    <row r="467" spans="1:17" ht="11.25" customHeight="1">
      <c r="A467" s="124">
        <f t="shared" si="7"/>
        <v>105</v>
      </c>
      <c r="B467" s="53" t="s">
        <v>486</v>
      </c>
      <c r="C467" s="249">
        <v>2</v>
      </c>
      <c r="D467" s="55">
        <v>39249</v>
      </c>
      <c r="E467" s="92">
        <v>110</v>
      </c>
      <c r="F467" s="53" t="s">
        <v>293</v>
      </c>
      <c r="G467" s="53" t="s">
        <v>728</v>
      </c>
      <c r="H467" s="53" t="s">
        <v>294</v>
      </c>
      <c r="I467" s="53" t="s">
        <v>827</v>
      </c>
      <c r="J467" s="53" t="s">
        <v>576</v>
      </c>
      <c r="K467" s="53" t="s">
        <v>668</v>
      </c>
      <c r="L467" s="234">
        <v>21.219003103923605</v>
      </c>
      <c r="M467" s="234">
        <v>8.1034390359597257</v>
      </c>
      <c r="N467" s="234">
        <v>0</v>
      </c>
      <c r="O467" s="234">
        <v>0</v>
      </c>
      <c r="P467" s="187">
        <v>15226.470958810041</v>
      </c>
      <c r="Q467" s="188">
        <v>0.71758653713540932</v>
      </c>
    </row>
    <row r="468" spans="1:17" s="4" customFormat="1" ht="11.25" customHeight="1">
      <c r="A468" s="124">
        <f t="shared" si="7"/>
        <v>105</v>
      </c>
      <c r="B468" s="53" t="s">
        <v>486</v>
      </c>
      <c r="C468" s="249">
        <v>3</v>
      </c>
      <c r="D468" s="55">
        <v>39443</v>
      </c>
      <c r="E468" s="92">
        <v>110</v>
      </c>
      <c r="F468" s="53" t="s">
        <v>293</v>
      </c>
      <c r="G468" s="53" t="s">
        <v>728</v>
      </c>
      <c r="H468" s="53" t="s">
        <v>294</v>
      </c>
      <c r="I468" s="53" t="s">
        <v>827</v>
      </c>
      <c r="J468" s="53" t="s">
        <v>576</v>
      </c>
      <c r="K468" s="53" t="s">
        <v>668</v>
      </c>
      <c r="L468" s="234">
        <v>3.7315643952772897</v>
      </c>
      <c r="M468" s="234">
        <v>1.4250671644558099</v>
      </c>
      <c r="N468" s="234">
        <v>0</v>
      </c>
      <c r="O468" s="234">
        <v>0</v>
      </c>
      <c r="P468" s="187">
        <v>2677.720372504818</v>
      </c>
      <c r="Q468" s="188">
        <v>0.71758653713540932</v>
      </c>
    </row>
    <row r="469" spans="1:17" s="4" customFormat="1" ht="11.25" customHeight="1">
      <c r="A469" s="267">
        <f t="shared" si="7"/>
        <v>106</v>
      </c>
      <c r="B469" s="212" t="s">
        <v>313</v>
      </c>
      <c r="C469" s="248">
        <v>0</v>
      </c>
      <c r="D469" s="210"/>
      <c r="E469" s="271">
        <f>SUM(E470:E475)</f>
        <v>0</v>
      </c>
      <c r="F469" s="212" t="s">
        <v>315</v>
      </c>
      <c r="G469" s="212" t="s">
        <v>728</v>
      </c>
      <c r="H469" s="212" t="s">
        <v>318</v>
      </c>
      <c r="I469" s="212" t="s">
        <v>827</v>
      </c>
      <c r="J469" s="212" t="s">
        <v>826</v>
      </c>
      <c r="K469" s="212" t="s">
        <v>576</v>
      </c>
      <c r="L469" s="244">
        <v>0</v>
      </c>
      <c r="M469" s="244">
        <v>0</v>
      </c>
      <c r="N469" s="244">
        <v>0</v>
      </c>
      <c r="O469" s="244">
        <v>0</v>
      </c>
      <c r="P469" s="211">
        <v>0</v>
      </c>
      <c r="Q469" s="212">
        <v>0</v>
      </c>
    </row>
    <row r="470" spans="1:17" ht="11.25" customHeight="1">
      <c r="A470" s="124">
        <f t="shared" si="7"/>
        <v>106</v>
      </c>
      <c r="B470" s="53" t="s">
        <v>313</v>
      </c>
      <c r="C470" s="249">
        <v>1</v>
      </c>
      <c r="D470" s="55">
        <v>24083</v>
      </c>
      <c r="E470" s="92">
        <v>0</v>
      </c>
      <c r="F470" s="53" t="s">
        <v>315</v>
      </c>
      <c r="G470" s="53" t="s">
        <v>728</v>
      </c>
      <c r="H470" s="53" t="s">
        <v>318</v>
      </c>
      <c r="I470" s="53" t="s">
        <v>827</v>
      </c>
      <c r="J470" s="53" t="s">
        <v>826</v>
      </c>
      <c r="K470" s="53" t="s">
        <v>576</v>
      </c>
      <c r="L470" s="205">
        <v>0</v>
      </c>
      <c r="M470" s="205">
        <v>0</v>
      </c>
      <c r="N470" s="205">
        <v>0</v>
      </c>
      <c r="O470" s="205">
        <v>0</v>
      </c>
      <c r="P470" s="187">
        <v>0</v>
      </c>
      <c r="Q470" s="188">
        <v>0</v>
      </c>
    </row>
    <row r="471" spans="1:17" ht="11.25" customHeight="1">
      <c r="A471" s="124">
        <f t="shared" si="7"/>
        <v>106</v>
      </c>
      <c r="B471" s="53" t="s">
        <v>313</v>
      </c>
      <c r="C471" s="249">
        <v>2</v>
      </c>
      <c r="D471" s="55">
        <v>23861</v>
      </c>
      <c r="E471" s="92">
        <v>0</v>
      </c>
      <c r="F471" s="53" t="s">
        <v>315</v>
      </c>
      <c r="G471" s="53" t="s">
        <v>728</v>
      </c>
      <c r="H471" s="53" t="s">
        <v>318</v>
      </c>
      <c r="I471" s="53" t="s">
        <v>827</v>
      </c>
      <c r="J471" s="53" t="s">
        <v>826</v>
      </c>
      <c r="K471" s="53" t="s">
        <v>576</v>
      </c>
      <c r="L471" s="205">
        <v>0</v>
      </c>
      <c r="M471" s="205">
        <v>0</v>
      </c>
      <c r="N471" s="205">
        <v>0</v>
      </c>
      <c r="O471" s="205">
        <v>0</v>
      </c>
      <c r="P471" s="187">
        <v>0</v>
      </c>
      <c r="Q471" s="188">
        <v>0</v>
      </c>
    </row>
    <row r="472" spans="1:17" s="4" customFormat="1" ht="11.25" customHeight="1">
      <c r="A472" s="124">
        <f t="shared" si="7"/>
        <v>106</v>
      </c>
      <c r="B472" s="53" t="s">
        <v>313</v>
      </c>
      <c r="C472" s="249">
        <v>3</v>
      </c>
      <c r="D472" s="55">
        <v>23786</v>
      </c>
      <c r="E472" s="92">
        <v>0</v>
      </c>
      <c r="F472" s="53" t="s">
        <v>315</v>
      </c>
      <c r="G472" s="53" t="s">
        <v>728</v>
      </c>
      <c r="H472" s="53" t="s">
        <v>318</v>
      </c>
      <c r="I472" s="53" t="s">
        <v>827</v>
      </c>
      <c r="J472" s="53" t="s">
        <v>826</v>
      </c>
      <c r="K472" s="53" t="s">
        <v>576</v>
      </c>
      <c r="L472" s="205">
        <v>0</v>
      </c>
      <c r="M472" s="205">
        <v>0</v>
      </c>
      <c r="N472" s="205">
        <v>0</v>
      </c>
      <c r="O472" s="205">
        <v>0</v>
      </c>
      <c r="P472" s="187">
        <v>0</v>
      </c>
      <c r="Q472" s="188">
        <v>0</v>
      </c>
    </row>
    <row r="473" spans="1:17" ht="11.25" customHeight="1">
      <c r="A473" s="124">
        <f t="shared" si="7"/>
        <v>106</v>
      </c>
      <c r="B473" s="53" t="s">
        <v>313</v>
      </c>
      <c r="C473" s="249">
        <v>4</v>
      </c>
      <c r="D473" s="55">
        <v>23420</v>
      </c>
      <c r="E473" s="92">
        <v>0</v>
      </c>
      <c r="F473" s="53" t="s">
        <v>315</v>
      </c>
      <c r="G473" s="53" t="s">
        <v>728</v>
      </c>
      <c r="H473" s="53" t="s">
        <v>318</v>
      </c>
      <c r="I473" s="53" t="s">
        <v>827</v>
      </c>
      <c r="J473" s="53" t="s">
        <v>826</v>
      </c>
      <c r="K473" s="53" t="s">
        <v>576</v>
      </c>
      <c r="L473" s="205">
        <v>0</v>
      </c>
      <c r="M473" s="205">
        <v>0</v>
      </c>
      <c r="N473" s="205">
        <v>0</v>
      </c>
      <c r="O473" s="205">
        <v>0</v>
      </c>
      <c r="P473" s="187">
        <v>0</v>
      </c>
      <c r="Q473" s="188">
        <v>0</v>
      </c>
    </row>
    <row r="474" spans="1:17" ht="11.25" customHeight="1">
      <c r="A474" s="124">
        <f t="shared" si="7"/>
        <v>106</v>
      </c>
      <c r="B474" s="53" t="s">
        <v>313</v>
      </c>
      <c r="C474" s="249">
        <v>5</v>
      </c>
      <c r="D474" s="55">
        <v>26446</v>
      </c>
      <c r="E474" s="92">
        <v>0</v>
      </c>
      <c r="F474" s="53" t="s">
        <v>315</v>
      </c>
      <c r="G474" s="53" t="s">
        <v>728</v>
      </c>
      <c r="H474" s="53" t="s">
        <v>318</v>
      </c>
      <c r="I474" s="53" t="s">
        <v>827</v>
      </c>
      <c r="J474" s="53" t="s">
        <v>826</v>
      </c>
      <c r="K474" s="53" t="s">
        <v>576</v>
      </c>
      <c r="L474" s="205">
        <v>0</v>
      </c>
      <c r="M474" s="205">
        <v>0</v>
      </c>
      <c r="N474" s="205">
        <v>0</v>
      </c>
      <c r="O474" s="205">
        <v>0</v>
      </c>
      <c r="P474" s="187">
        <v>0</v>
      </c>
      <c r="Q474" s="188">
        <v>0</v>
      </c>
    </row>
    <row r="475" spans="1:17" s="4" customFormat="1" ht="11.25" customHeight="1">
      <c r="A475" s="124">
        <f t="shared" si="7"/>
        <v>106</v>
      </c>
      <c r="B475" s="53" t="s">
        <v>313</v>
      </c>
      <c r="C475" s="249">
        <v>6</v>
      </c>
      <c r="D475" s="55">
        <v>26560</v>
      </c>
      <c r="E475" s="92">
        <v>0</v>
      </c>
      <c r="F475" s="53" t="s">
        <v>315</v>
      </c>
      <c r="G475" s="53" t="s">
        <v>728</v>
      </c>
      <c r="H475" s="53" t="s">
        <v>318</v>
      </c>
      <c r="I475" s="53" t="s">
        <v>827</v>
      </c>
      <c r="J475" s="53" t="s">
        <v>826</v>
      </c>
      <c r="K475" s="53" t="s">
        <v>576</v>
      </c>
      <c r="L475" s="205">
        <v>0</v>
      </c>
      <c r="M475" s="205">
        <v>0</v>
      </c>
      <c r="N475" s="205">
        <v>0</v>
      </c>
      <c r="O475" s="205">
        <v>0</v>
      </c>
      <c r="P475" s="187">
        <v>0</v>
      </c>
      <c r="Q475" s="188">
        <v>0</v>
      </c>
    </row>
    <row r="476" spans="1:17" ht="11.25" customHeight="1">
      <c r="A476" s="267">
        <f t="shared" si="7"/>
        <v>107</v>
      </c>
      <c r="B476" s="209" t="s">
        <v>320</v>
      </c>
      <c r="C476" s="248">
        <v>0</v>
      </c>
      <c r="D476" s="210"/>
      <c r="E476" s="271">
        <f>SUM(E477:E481)</f>
        <v>594.71699999999998</v>
      </c>
      <c r="F476" s="209" t="s">
        <v>315</v>
      </c>
      <c r="G476" s="209" t="s">
        <v>728</v>
      </c>
      <c r="H476" s="209" t="s">
        <v>318</v>
      </c>
      <c r="I476" s="209" t="s">
        <v>827</v>
      </c>
      <c r="J476" s="209" t="s">
        <v>576</v>
      </c>
      <c r="K476" s="209" t="s">
        <v>668</v>
      </c>
      <c r="L476" s="244">
        <v>347.41500000000002</v>
      </c>
      <c r="M476" s="244">
        <v>85.800000000000011</v>
      </c>
      <c r="N476" s="244">
        <v>0</v>
      </c>
      <c r="O476" s="244">
        <v>0</v>
      </c>
      <c r="P476" s="211">
        <v>166371.54889645512</v>
      </c>
      <c r="Q476" s="212">
        <v>0.47888418432265478</v>
      </c>
    </row>
    <row r="477" spans="1:17" ht="11.25" customHeight="1">
      <c r="A477" s="124">
        <f t="shared" si="7"/>
        <v>107</v>
      </c>
      <c r="B477" s="53" t="s">
        <v>320</v>
      </c>
      <c r="C477" s="249">
        <v>1</v>
      </c>
      <c r="D477" s="55">
        <v>37776</v>
      </c>
      <c r="E477" s="92">
        <v>67.849999999999994</v>
      </c>
      <c r="F477" s="53" t="s">
        <v>315</v>
      </c>
      <c r="G477" s="53" t="s">
        <v>728</v>
      </c>
      <c r="H477" s="53" t="s">
        <v>318</v>
      </c>
      <c r="I477" s="53" t="s">
        <v>827</v>
      </c>
      <c r="J477" s="53" t="s">
        <v>576</v>
      </c>
      <c r="K477" s="53" t="s">
        <v>668</v>
      </c>
      <c r="L477" s="234">
        <v>17.654465903926866</v>
      </c>
      <c r="M477" s="234">
        <v>4.3600684327300927</v>
      </c>
      <c r="N477" s="234">
        <v>0</v>
      </c>
      <c r="O477" s="234">
        <v>0</v>
      </c>
      <c r="P477" s="187">
        <v>8480.6101183428109</v>
      </c>
      <c r="Q477" s="188">
        <v>0.48036628037874979</v>
      </c>
    </row>
    <row r="478" spans="1:17" s="4" customFormat="1" ht="11.25" customHeight="1">
      <c r="A478" s="124">
        <f t="shared" si="7"/>
        <v>107</v>
      </c>
      <c r="B478" s="53" t="s">
        <v>320</v>
      </c>
      <c r="C478" s="249">
        <v>2</v>
      </c>
      <c r="D478" s="55">
        <v>37886</v>
      </c>
      <c r="E478" s="92">
        <v>38.767000000000003</v>
      </c>
      <c r="F478" s="53" t="s">
        <v>315</v>
      </c>
      <c r="G478" s="53" t="s">
        <v>728</v>
      </c>
      <c r="H478" s="53" t="s">
        <v>318</v>
      </c>
      <c r="I478" s="53" t="s">
        <v>827</v>
      </c>
      <c r="J478" s="53" t="s">
        <v>576</v>
      </c>
      <c r="K478" s="53" t="s">
        <v>668</v>
      </c>
      <c r="L478" s="234">
        <v>7.0394977144537432</v>
      </c>
      <c r="M478" s="234">
        <v>1.7385228153652872</v>
      </c>
      <c r="N478" s="234">
        <v>0</v>
      </c>
      <c r="O478" s="234">
        <v>0</v>
      </c>
      <c r="P478" s="187">
        <v>3381.5373328268556</v>
      </c>
      <c r="Q478" s="188">
        <v>0.4803662803787499</v>
      </c>
    </row>
    <row r="479" spans="1:17" s="4" customFormat="1" ht="11.25" customHeight="1">
      <c r="A479" s="124">
        <f t="shared" si="7"/>
        <v>107</v>
      </c>
      <c r="B479" s="53" t="s">
        <v>320</v>
      </c>
      <c r="C479" s="249">
        <v>3</v>
      </c>
      <c r="D479" s="55">
        <v>38793</v>
      </c>
      <c r="E479" s="92">
        <v>72</v>
      </c>
      <c r="F479" s="53" t="s">
        <v>315</v>
      </c>
      <c r="G479" s="53" t="s">
        <v>728</v>
      </c>
      <c r="H479" s="53" t="s">
        <v>318</v>
      </c>
      <c r="I479" s="53" t="s">
        <v>827</v>
      </c>
      <c r="J479" s="53" t="s">
        <v>576</v>
      </c>
      <c r="K479" s="53" t="s">
        <v>668</v>
      </c>
      <c r="L479" s="234">
        <v>45.701013526156821</v>
      </c>
      <c r="M479" s="234">
        <v>11.28663690555749</v>
      </c>
      <c r="N479" s="234">
        <v>0</v>
      </c>
      <c r="O479" s="234">
        <v>0</v>
      </c>
      <c r="P479" s="187">
        <v>21854.915307783689</v>
      </c>
      <c r="Q479" s="188">
        <v>0.47821511212820478</v>
      </c>
    </row>
    <row r="480" spans="1:17" s="4" customFormat="1" ht="11.25" customHeight="1">
      <c r="A480" s="124">
        <f t="shared" si="7"/>
        <v>107</v>
      </c>
      <c r="B480" s="53" t="s">
        <v>320</v>
      </c>
      <c r="C480" s="249">
        <v>4</v>
      </c>
      <c r="D480" s="55">
        <v>39307</v>
      </c>
      <c r="E480" s="92">
        <v>40</v>
      </c>
      <c r="F480" s="53" t="s">
        <v>315</v>
      </c>
      <c r="G480" s="53" t="s">
        <v>728</v>
      </c>
      <c r="H480" s="53" t="s">
        <v>318</v>
      </c>
      <c r="I480" s="53" t="s">
        <v>827</v>
      </c>
      <c r="J480" s="53" t="s">
        <v>576</v>
      </c>
      <c r="K480" s="53" t="s">
        <v>668</v>
      </c>
      <c r="L480" s="234">
        <v>19.901904488224758</v>
      </c>
      <c r="M480" s="234">
        <v>4.9151113368440758</v>
      </c>
      <c r="N480" s="234">
        <v>0</v>
      </c>
      <c r="O480" s="234">
        <v>0</v>
      </c>
      <c r="P480" s="187">
        <v>9517.3914864012258</v>
      </c>
      <c r="Q480" s="188">
        <v>0.47821511212820483</v>
      </c>
    </row>
    <row r="481" spans="1:17" s="4" customFormat="1" ht="11.25" customHeight="1">
      <c r="A481" s="124">
        <f t="shared" si="7"/>
        <v>107</v>
      </c>
      <c r="B481" s="53" t="s">
        <v>1082</v>
      </c>
      <c r="C481" s="249">
        <v>5</v>
      </c>
      <c r="D481" s="55">
        <v>41780</v>
      </c>
      <c r="E481" s="92">
        <v>376.1</v>
      </c>
      <c r="F481" s="123" t="s">
        <v>315</v>
      </c>
      <c r="G481" s="123" t="s">
        <v>728</v>
      </c>
      <c r="H481" s="123" t="s">
        <v>318</v>
      </c>
      <c r="I481" s="53" t="s">
        <v>827</v>
      </c>
      <c r="J481" s="53" t="s">
        <v>576</v>
      </c>
      <c r="K481" s="53" t="s">
        <v>668</v>
      </c>
      <c r="L481" s="234">
        <v>257.11811836723786</v>
      </c>
      <c r="M481" s="234">
        <v>63.499660509503073</v>
      </c>
      <c r="N481" s="234">
        <v>0</v>
      </c>
      <c r="O481" s="234">
        <v>0</v>
      </c>
      <c r="P481" s="187">
        <v>123137.09465110053</v>
      </c>
      <c r="Q481" s="188">
        <v>0.47891255362730101</v>
      </c>
    </row>
    <row r="482" spans="1:17" ht="11.25" customHeight="1">
      <c r="A482" s="267">
        <f t="shared" si="7"/>
        <v>108</v>
      </c>
      <c r="B482" s="209" t="s">
        <v>1266</v>
      </c>
      <c r="C482" s="248">
        <v>0</v>
      </c>
      <c r="D482" s="210"/>
      <c r="E482" s="271">
        <f>SUM(E483:E484)</f>
        <v>96</v>
      </c>
      <c r="F482" s="209" t="s">
        <v>854</v>
      </c>
      <c r="G482" s="209" t="s">
        <v>326</v>
      </c>
      <c r="H482" s="209" t="s">
        <v>1267</v>
      </c>
      <c r="I482" s="209" t="s">
        <v>94</v>
      </c>
      <c r="J482" s="209"/>
      <c r="K482" s="209"/>
      <c r="L482" s="244">
        <v>35.0837</v>
      </c>
      <c r="M482" s="244">
        <v>0</v>
      </c>
      <c r="N482" s="244">
        <v>0</v>
      </c>
      <c r="O482" s="244">
        <v>0</v>
      </c>
      <c r="P482" s="211">
        <v>0</v>
      </c>
      <c r="Q482" s="212">
        <v>0</v>
      </c>
    </row>
    <row r="483" spans="1:17" ht="11.25" customHeight="1">
      <c r="A483" s="124">
        <f t="shared" si="7"/>
        <v>108</v>
      </c>
      <c r="B483" s="53" t="s">
        <v>1266</v>
      </c>
      <c r="C483" s="249">
        <v>1</v>
      </c>
      <c r="D483" s="55">
        <v>42836</v>
      </c>
      <c r="E483" s="92">
        <v>48</v>
      </c>
      <c r="F483" s="123" t="s">
        <v>854</v>
      </c>
      <c r="G483" s="123" t="s">
        <v>326</v>
      </c>
      <c r="H483" s="123" t="s">
        <v>1267</v>
      </c>
      <c r="I483" s="53" t="s">
        <v>94</v>
      </c>
      <c r="J483" s="53"/>
      <c r="K483" s="53"/>
      <c r="L483" s="234">
        <v>31.262899999999998</v>
      </c>
      <c r="M483" s="205">
        <v>0</v>
      </c>
      <c r="N483" s="205">
        <v>0</v>
      </c>
      <c r="O483" s="205">
        <v>0</v>
      </c>
      <c r="P483" s="187">
        <v>0</v>
      </c>
      <c r="Q483" s="188">
        <v>0</v>
      </c>
    </row>
    <row r="484" spans="1:17" s="4" customFormat="1" ht="11.25" customHeight="1">
      <c r="A484" s="124">
        <f t="shared" si="7"/>
        <v>108</v>
      </c>
      <c r="B484" s="53" t="s">
        <v>1266</v>
      </c>
      <c r="C484" s="249">
        <v>2</v>
      </c>
      <c r="D484" s="55">
        <v>42836</v>
      </c>
      <c r="E484" s="92">
        <v>48</v>
      </c>
      <c r="F484" s="123" t="s">
        <v>854</v>
      </c>
      <c r="G484" s="123" t="s">
        <v>326</v>
      </c>
      <c r="H484" s="123" t="s">
        <v>1268</v>
      </c>
      <c r="I484" s="53" t="s">
        <v>94</v>
      </c>
      <c r="J484" s="53"/>
      <c r="K484" s="53"/>
      <c r="L484" s="234">
        <v>3.8207999999999998</v>
      </c>
      <c r="M484" s="205">
        <v>0</v>
      </c>
      <c r="N484" s="205">
        <v>0</v>
      </c>
      <c r="O484" s="205">
        <v>0</v>
      </c>
      <c r="P484" s="187">
        <v>0</v>
      </c>
      <c r="Q484" s="188">
        <v>0</v>
      </c>
    </row>
    <row r="485" spans="1:17" s="4" customFormat="1" ht="11.25" customHeight="1">
      <c r="A485" s="267">
        <f t="shared" si="7"/>
        <v>109</v>
      </c>
      <c r="B485" s="209" t="s">
        <v>1378</v>
      </c>
      <c r="C485" s="248">
        <v>0</v>
      </c>
      <c r="D485" s="210"/>
      <c r="E485" s="271">
        <f>SUM(E486)</f>
        <v>12</v>
      </c>
      <c r="F485" s="209" t="s">
        <v>443</v>
      </c>
      <c r="G485" s="209" t="s">
        <v>326</v>
      </c>
      <c r="H485" s="209" t="s">
        <v>1379</v>
      </c>
      <c r="I485" s="209" t="s">
        <v>827</v>
      </c>
      <c r="J485" s="209" t="s">
        <v>571</v>
      </c>
      <c r="K485" s="209"/>
      <c r="L485" s="244">
        <v>36.53</v>
      </c>
      <c r="M485" s="244">
        <v>43.363909999999997</v>
      </c>
      <c r="N485" s="244">
        <v>0</v>
      </c>
      <c r="O485" s="244">
        <v>0</v>
      </c>
      <c r="P485" s="211">
        <v>60804.646909056923</v>
      </c>
      <c r="Q485" s="212">
        <v>1.4658786622241302</v>
      </c>
    </row>
    <row r="486" spans="1:17" s="4" customFormat="1" ht="11.25" customHeight="1">
      <c r="A486" s="124">
        <f t="shared" si="7"/>
        <v>109</v>
      </c>
      <c r="B486" s="53" t="s">
        <v>1378</v>
      </c>
      <c r="C486" s="249">
        <v>1</v>
      </c>
      <c r="D486" s="55">
        <v>43551</v>
      </c>
      <c r="E486" s="92">
        <v>12</v>
      </c>
      <c r="F486" s="123" t="s">
        <v>443</v>
      </c>
      <c r="G486" s="123" t="s">
        <v>326</v>
      </c>
      <c r="H486" s="123" t="s">
        <v>1379</v>
      </c>
      <c r="I486" s="53" t="s">
        <v>827</v>
      </c>
      <c r="J486" s="53" t="s">
        <v>571</v>
      </c>
      <c r="K486" s="53"/>
      <c r="L486" s="234">
        <v>36.53</v>
      </c>
      <c r="M486" s="234">
        <v>43.363909999999997</v>
      </c>
      <c r="N486" s="234">
        <v>0</v>
      </c>
      <c r="O486" s="234">
        <v>0</v>
      </c>
      <c r="P486" s="187">
        <v>60804.646909056923</v>
      </c>
      <c r="Q486" s="188">
        <v>1.4658786622241302</v>
      </c>
    </row>
    <row r="487" spans="1:17" ht="11.25" customHeight="1">
      <c r="A487" s="267">
        <f t="shared" si="7"/>
        <v>110</v>
      </c>
      <c r="B487" s="209" t="s">
        <v>703</v>
      </c>
      <c r="C487" s="248">
        <v>0</v>
      </c>
      <c r="D487" s="210"/>
      <c r="E487" s="271">
        <f>SUM(E488)</f>
        <v>0</v>
      </c>
      <c r="F487" s="209" t="s">
        <v>532</v>
      </c>
      <c r="G487" s="209" t="s">
        <v>728</v>
      </c>
      <c r="H487" s="209" t="s">
        <v>56</v>
      </c>
      <c r="I487" s="209" t="s">
        <v>94</v>
      </c>
      <c r="J487" s="209"/>
      <c r="K487" s="209"/>
      <c r="L487" s="244">
        <v>0</v>
      </c>
      <c r="M487" s="244">
        <v>0</v>
      </c>
      <c r="N487" s="244">
        <v>0</v>
      </c>
      <c r="O487" s="244">
        <v>0</v>
      </c>
      <c r="P487" s="211">
        <v>0</v>
      </c>
      <c r="Q487" s="212">
        <v>0</v>
      </c>
    </row>
    <row r="488" spans="1:17" ht="11.25" customHeight="1">
      <c r="A488" s="124">
        <f t="shared" si="7"/>
        <v>110</v>
      </c>
      <c r="B488" s="53" t="s">
        <v>703</v>
      </c>
      <c r="C488" s="249">
        <v>1</v>
      </c>
      <c r="D488" s="55">
        <v>35501</v>
      </c>
      <c r="E488" s="92">
        <v>0</v>
      </c>
      <c r="F488" s="53" t="s">
        <v>532</v>
      </c>
      <c r="G488" s="53" t="s">
        <v>728</v>
      </c>
      <c r="H488" s="53" t="s">
        <v>56</v>
      </c>
      <c r="I488" s="53" t="s">
        <v>94</v>
      </c>
      <c r="J488" s="53"/>
      <c r="K488" s="53"/>
      <c r="L488" s="205">
        <v>0</v>
      </c>
      <c r="M488" s="205">
        <v>0</v>
      </c>
      <c r="N488" s="205">
        <v>0</v>
      </c>
      <c r="O488" s="205">
        <v>0</v>
      </c>
      <c r="P488" s="187">
        <v>0</v>
      </c>
      <c r="Q488" s="188">
        <v>0</v>
      </c>
    </row>
    <row r="489" spans="1:17" s="4" customFormat="1" ht="11.25" customHeight="1">
      <c r="A489" s="267">
        <f t="shared" si="7"/>
        <v>111</v>
      </c>
      <c r="B489" s="209" t="s">
        <v>151</v>
      </c>
      <c r="C489" s="248">
        <v>0</v>
      </c>
      <c r="D489" s="210"/>
      <c r="E489" s="271">
        <f>SUM(E490:E491)</f>
        <v>0</v>
      </c>
      <c r="F489" s="209" t="s">
        <v>287</v>
      </c>
      <c r="G489" s="209" t="s">
        <v>326</v>
      </c>
      <c r="H489" s="209" t="s">
        <v>602</v>
      </c>
      <c r="I489" s="209" t="s">
        <v>827</v>
      </c>
      <c r="J489" s="209" t="s">
        <v>576</v>
      </c>
      <c r="K489" s="209" t="s">
        <v>668</v>
      </c>
      <c r="L489" s="244">
        <v>0</v>
      </c>
      <c r="M489" s="244">
        <v>0</v>
      </c>
      <c r="N489" s="244">
        <v>0</v>
      </c>
      <c r="O489" s="244">
        <v>0</v>
      </c>
      <c r="P489" s="211">
        <v>0</v>
      </c>
      <c r="Q489" s="212">
        <v>0</v>
      </c>
    </row>
    <row r="490" spans="1:17" s="4" customFormat="1" ht="11.25" customHeight="1">
      <c r="A490" s="124">
        <f t="shared" si="7"/>
        <v>111</v>
      </c>
      <c r="B490" s="53" t="s">
        <v>1105</v>
      </c>
      <c r="C490" s="249">
        <v>1</v>
      </c>
      <c r="D490" s="55">
        <v>35612</v>
      </c>
      <c r="E490" s="92">
        <v>0</v>
      </c>
      <c r="F490" s="53" t="s">
        <v>287</v>
      </c>
      <c r="G490" s="53" t="s">
        <v>326</v>
      </c>
      <c r="H490" s="53" t="s">
        <v>602</v>
      </c>
      <c r="I490" s="53" t="s">
        <v>827</v>
      </c>
      <c r="J490" s="53" t="s">
        <v>576</v>
      </c>
      <c r="K490" s="53" t="s">
        <v>668</v>
      </c>
      <c r="L490" s="205">
        <v>0</v>
      </c>
      <c r="M490" s="205">
        <v>0</v>
      </c>
      <c r="N490" s="205">
        <v>0</v>
      </c>
      <c r="O490" s="205">
        <v>0</v>
      </c>
      <c r="P490" s="187">
        <v>0</v>
      </c>
      <c r="Q490" s="188">
        <v>0</v>
      </c>
    </row>
    <row r="491" spans="1:17" s="4" customFormat="1" ht="11.25" customHeight="1">
      <c r="A491" s="124">
        <f t="shared" si="7"/>
        <v>111</v>
      </c>
      <c r="B491" s="53" t="s">
        <v>1106</v>
      </c>
      <c r="C491" s="249">
        <v>2</v>
      </c>
      <c r="D491" s="55">
        <v>35674</v>
      </c>
      <c r="E491" s="92">
        <v>0</v>
      </c>
      <c r="F491" s="53" t="s">
        <v>287</v>
      </c>
      <c r="G491" s="53" t="s">
        <v>326</v>
      </c>
      <c r="H491" s="53" t="s">
        <v>602</v>
      </c>
      <c r="I491" s="53" t="s">
        <v>827</v>
      </c>
      <c r="J491" s="53" t="s">
        <v>576</v>
      </c>
      <c r="K491" s="53" t="s">
        <v>668</v>
      </c>
      <c r="L491" s="205">
        <v>0</v>
      </c>
      <c r="M491" s="205">
        <v>0</v>
      </c>
      <c r="N491" s="205">
        <v>0</v>
      </c>
      <c r="O491" s="205">
        <v>0</v>
      </c>
      <c r="P491" s="187">
        <v>0</v>
      </c>
      <c r="Q491" s="188">
        <v>0</v>
      </c>
    </row>
    <row r="492" spans="1:17" s="4" customFormat="1" ht="11.25" customHeight="1">
      <c r="A492" s="267">
        <f t="shared" si="7"/>
        <v>112</v>
      </c>
      <c r="B492" s="209" t="s">
        <v>546</v>
      </c>
      <c r="C492" s="248">
        <v>0</v>
      </c>
      <c r="D492" s="210"/>
      <c r="E492" s="271">
        <f>SUM(E493)</f>
        <v>0</v>
      </c>
      <c r="F492" s="209" t="s">
        <v>955</v>
      </c>
      <c r="G492" s="209" t="s">
        <v>728</v>
      </c>
      <c r="H492" s="209" t="s">
        <v>369</v>
      </c>
      <c r="I492" s="209" t="s">
        <v>94</v>
      </c>
      <c r="J492" s="209"/>
      <c r="K492" s="209"/>
      <c r="L492" s="244">
        <v>0</v>
      </c>
      <c r="M492" s="244">
        <v>0</v>
      </c>
      <c r="N492" s="244">
        <v>0</v>
      </c>
      <c r="O492" s="244">
        <v>0</v>
      </c>
      <c r="P492" s="211">
        <v>0</v>
      </c>
      <c r="Q492" s="212">
        <v>0</v>
      </c>
    </row>
    <row r="493" spans="1:17" s="4" customFormat="1" ht="11.25" customHeight="1">
      <c r="A493" s="124">
        <f t="shared" si="7"/>
        <v>112</v>
      </c>
      <c r="B493" s="53" t="s">
        <v>546</v>
      </c>
      <c r="C493" s="249">
        <v>1</v>
      </c>
      <c r="D493" s="55">
        <v>30593</v>
      </c>
      <c r="E493" s="92">
        <v>0</v>
      </c>
      <c r="F493" s="53" t="s">
        <v>955</v>
      </c>
      <c r="G493" s="53" t="s">
        <v>728</v>
      </c>
      <c r="H493" s="53" t="s">
        <v>369</v>
      </c>
      <c r="I493" s="53" t="s">
        <v>94</v>
      </c>
      <c r="J493" s="53"/>
      <c r="K493" s="53"/>
      <c r="L493" s="205">
        <v>0</v>
      </c>
      <c r="M493" s="205">
        <v>0</v>
      </c>
      <c r="N493" s="205">
        <v>0</v>
      </c>
      <c r="O493" s="205">
        <v>0</v>
      </c>
      <c r="P493" s="187">
        <v>0</v>
      </c>
      <c r="Q493" s="188">
        <v>0</v>
      </c>
    </row>
    <row r="494" spans="1:17" ht="11.25" customHeight="1">
      <c r="A494" s="267">
        <f t="shared" si="7"/>
        <v>113</v>
      </c>
      <c r="B494" s="209" t="s">
        <v>88</v>
      </c>
      <c r="C494" s="248">
        <v>0</v>
      </c>
      <c r="D494" s="210"/>
      <c r="E494" s="271">
        <f>SUM(E495:E497)</f>
        <v>75</v>
      </c>
      <c r="F494" s="209" t="s">
        <v>38</v>
      </c>
      <c r="G494" s="209" t="s">
        <v>569</v>
      </c>
      <c r="H494" s="209" t="s">
        <v>370</v>
      </c>
      <c r="I494" s="209" t="s">
        <v>94</v>
      </c>
      <c r="J494" s="209"/>
      <c r="K494" s="209"/>
      <c r="L494" s="244">
        <v>213.94490000000002</v>
      </c>
      <c r="M494" s="244">
        <v>0</v>
      </c>
      <c r="N494" s="244">
        <v>0</v>
      </c>
      <c r="O494" s="244">
        <v>0</v>
      </c>
      <c r="P494" s="211">
        <v>0</v>
      </c>
      <c r="Q494" s="212">
        <v>0</v>
      </c>
    </row>
    <row r="495" spans="1:17" s="4" customFormat="1" ht="11.25" customHeight="1">
      <c r="A495" s="124">
        <f t="shared" si="7"/>
        <v>113</v>
      </c>
      <c r="B495" s="53" t="s">
        <v>88</v>
      </c>
      <c r="C495" s="249">
        <v>1</v>
      </c>
      <c r="D495" s="55">
        <v>36715</v>
      </c>
      <c r="E495" s="8">
        <v>25</v>
      </c>
      <c r="F495" s="53" t="s">
        <v>38</v>
      </c>
      <c r="G495" s="53" t="s">
        <v>569</v>
      </c>
      <c r="H495" s="53" t="s">
        <v>370</v>
      </c>
      <c r="I495" s="53" t="s">
        <v>94</v>
      </c>
      <c r="J495" s="53"/>
      <c r="K495" s="53"/>
      <c r="L495" s="234">
        <v>71.361400000000003</v>
      </c>
      <c r="M495" s="205">
        <v>0</v>
      </c>
      <c r="N495" s="205">
        <v>0</v>
      </c>
      <c r="O495" s="205">
        <v>0</v>
      </c>
      <c r="P495" s="187">
        <v>0</v>
      </c>
      <c r="Q495" s="188">
        <v>0</v>
      </c>
    </row>
    <row r="496" spans="1:17" ht="11.25" customHeight="1">
      <c r="A496" s="124">
        <f t="shared" si="7"/>
        <v>113</v>
      </c>
      <c r="B496" s="53" t="s">
        <v>88</v>
      </c>
      <c r="C496" s="249">
        <v>2</v>
      </c>
      <c r="D496" s="55">
        <v>36712</v>
      </c>
      <c r="E496" s="8">
        <v>25</v>
      </c>
      <c r="F496" s="53" t="s">
        <v>38</v>
      </c>
      <c r="G496" s="53" t="s">
        <v>569</v>
      </c>
      <c r="H496" s="53" t="s">
        <v>370</v>
      </c>
      <c r="I496" s="53" t="s">
        <v>94</v>
      </c>
      <c r="J496" s="53"/>
      <c r="K496" s="53"/>
      <c r="L496" s="234">
        <v>69.301749999999998</v>
      </c>
      <c r="M496" s="205">
        <v>0</v>
      </c>
      <c r="N496" s="205">
        <v>0</v>
      </c>
      <c r="O496" s="205">
        <v>0</v>
      </c>
      <c r="P496" s="187">
        <v>0</v>
      </c>
      <c r="Q496" s="188">
        <v>0</v>
      </c>
    </row>
    <row r="497" spans="1:17" s="4" customFormat="1" ht="11.25" customHeight="1">
      <c r="A497" s="124">
        <f t="shared" si="7"/>
        <v>113</v>
      </c>
      <c r="B497" s="53" t="s">
        <v>88</v>
      </c>
      <c r="C497" s="249">
        <v>3</v>
      </c>
      <c r="D497" s="55">
        <v>36706</v>
      </c>
      <c r="E497" s="8">
        <v>25</v>
      </c>
      <c r="F497" s="53" t="s">
        <v>38</v>
      </c>
      <c r="G497" s="53" t="s">
        <v>569</v>
      </c>
      <c r="H497" s="53" t="s">
        <v>370</v>
      </c>
      <c r="I497" s="53" t="s">
        <v>94</v>
      </c>
      <c r="J497" s="53"/>
      <c r="K497" s="53"/>
      <c r="L497" s="234">
        <v>73.281750000000002</v>
      </c>
      <c r="M497" s="205">
        <v>0</v>
      </c>
      <c r="N497" s="205">
        <v>0</v>
      </c>
      <c r="O497" s="205">
        <v>0</v>
      </c>
      <c r="P497" s="187">
        <v>0</v>
      </c>
      <c r="Q497" s="188">
        <v>0</v>
      </c>
    </row>
    <row r="498" spans="1:17" s="4" customFormat="1" ht="11.25" customHeight="1">
      <c r="A498" s="267">
        <f t="shared" si="7"/>
        <v>114</v>
      </c>
      <c r="B498" s="209" t="s">
        <v>705</v>
      </c>
      <c r="C498" s="248">
        <v>0</v>
      </c>
      <c r="D498" s="210"/>
      <c r="E498" s="271">
        <f>SUM(E499:E500)</f>
        <v>0</v>
      </c>
      <c r="F498" s="209" t="s">
        <v>532</v>
      </c>
      <c r="G498" s="209" t="s">
        <v>728</v>
      </c>
      <c r="H498" s="209" t="s">
        <v>56</v>
      </c>
      <c r="I498" s="209" t="s">
        <v>94</v>
      </c>
      <c r="J498" s="209"/>
      <c r="K498" s="209"/>
      <c r="L498" s="244">
        <v>0</v>
      </c>
      <c r="M498" s="244">
        <v>0</v>
      </c>
      <c r="N498" s="244">
        <v>0</v>
      </c>
      <c r="O498" s="244">
        <v>0</v>
      </c>
      <c r="P498" s="211">
        <v>0</v>
      </c>
      <c r="Q498" s="212">
        <v>0</v>
      </c>
    </row>
    <row r="499" spans="1:17" s="4" customFormat="1" ht="11.25" customHeight="1">
      <c r="A499" s="124">
        <f t="shared" si="7"/>
        <v>114</v>
      </c>
      <c r="B499" s="136" t="s">
        <v>705</v>
      </c>
      <c r="C499" s="250">
        <v>1</v>
      </c>
      <c r="D499" s="138">
        <v>36583</v>
      </c>
      <c r="E499" s="92">
        <v>0</v>
      </c>
      <c r="F499" s="136" t="s">
        <v>532</v>
      </c>
      <c r="G499" s="136" t="s">
        <v>728</v>
      </c>
      <c r="H499" s="136" t="s">
        <v>56</v>
      </c>
      <c r="I499" s="136" t="s">
        <v>94</v>
      </c>
      <c r="J499" s="136"/>
      <c r="K499" s="136"/>
      <c r="L499" s="205">
        <v>0</v>
      </c>
      <c r="M499" s="205">
        <v>0</v>
      </c>
      <c r="N499" s="205">
        <v>0</v>
      </c>
      <c r="O499" s="205">
        <v>0</v>
      </c>
      <c r="P499" s="187">
        <v>0</v>
      </c>
      <c r="Q499" s="188">
        <v>0</v>
      </c>
    </row>
    <row r="500" spans="1:17" ht="11.25" customHeight="1">
      <c r="A500" s="124">
        <f t="shared" si="7"/>
        <v>114</v>
      </c>
      <c r="B500" s="136" t="s">
        <v>705</v>
      </c>
      <c r="C500" s="250">
        <v>2</v>
      </c>
      <c r="D500" s="138">
        <v>36616</v>
      </c>
      <c r="E500" s="92">
        <v>0</v>
      </c>
      <c r="F500" s="136" t="s">
        <v>532</v>
      </c>
      <c r="G500" s="136" t="s">
        <v>728</v>
      </c>
      <c r="H500" s="136" t="s">
        <v>56</v>
      </c>
      <c r="I500" s="136" t="s">
        <v>94</v>
      </c>
      <c r="J500" s="136"/>
      <c r="K500" s="136"/>
      <c r="L500" s="205">
        <v>0</v>
      </c>
      <c r="M500" s="205">
        <v>0</v>
      </c>
      <c r="N500" s="205">
        <v>0</v>
      </c>
      <c r="O500" s="205">
        <v>0</v>
      </c>
      <c r="P500" s="187">
        <v>0</v>
      </c>
      <c r="Q500" s="188">
        <v>0</v>
      </c>
    </row>
    <row r="501" spans="1:17" ht="11.25" customHeight="1">
      <c r="A501" s="267">
        <f t="shared" si="7"/>
        <v>115</v>
      </c>
      <c r="B501" s="218" t="s">
        <v>836</v>
      </c>
      <c r="C501" s="251">
        <v>0</v>
      </c>
      <c r="D501" s="219"/>
      <c r="E501" s="271">
        <f>SUM(E502:E504)</f>
        <v>390</v>
      </c>
      <c r="F501" s="218" t="s">
        <v>501</v>
      </c>
      <c r="G501" s="218" t="s">
        <v>569</v>
      </c>
      <c r="H501" s="218" t="s">
        <v>358</v>
      </c>
      <c r="I501" s="218" t="s">
        <v>94</v>
      </c>
      <c r="J501" s="218"/>
      <c r="K501" s="218"/>
      <c r="L501" s="244">
        <v>2221.6061500000001</v>
      </c>
      <c r="M501" s="244">
        <v>0</v>
      </c>
      <c r="N501" s="244">
        <v>0</v>
      </c>
      <c r="O501" s="244">
        <v>0</v>
      </c>
      <c r="P501" s="211">
        <v>0</v>
      </c>
      <c r="Q501" s="212">
        <v>0</v>
      </c>
    </row>
    <row r="502" spans="1:17" s="4" customFormat="1" ht="11.25" customHeight="1">
      <c r="A502" s="124">
        <f t="shared" si="7"/>
        <v>115</v>
      </c>
      <c r="B502" s="53" t="s">
        <v>836</v>
      </c>
      <c r="C502" s="249">
        <v>1</v>
      </c>
      <c r="D502" s="55">
        <v>39167</v>
      </c>
      <c r="E502" s="8">
        <v>130</v>
      </c>
      <c r="F502" s="53" t="s">
        <v>501</v>
      </c>
      <c r="G502" s="53" t="s">
        <v>569</v>
      </c>
      <c r="H502" s="53" t="s">
        <v>358</v>
      </c>
      <c r="I502" s="53" t="s">
        <v>94</v>
      </c>
      <c r="J502" s="53"/>
      <c r="K502" s="53"/>
      <c r="L502" s="234">
        <v>710.59915000000012</v>
      </c>
      <c r="M502" s="205">
        <v>0</v>
      </c>
      <c r="N502" s="205">
        <v>0</v>
      </c>
      <c r="O502" s="205">
        <v>0</v>
      </c>
      <c r="P502" s="187">
        <v>0</v>
      </c>
      <c r="Q502" s="188">
        <v>0</v>
      </c>
    </row>
    <row r="503" spans="1:17" ht="11.25" customHeight="1">
      <c r="A503" s="124">
        <f t="shared" si="7"/>
        <v>115</v>
      </c>
      <c r="B503" s="53" t="s">
        <v>836</v>
      </c>
      <c r="C503" s="249">
        <v>2</v>
      </c>
      <c r="D503" s="55">
        <v>39141</v>
      </c>
      <c r="E503" s="8">
        <v>130</v>
      </c>
      <c r="F503" s="53" t="s">
        <v>501</v>
      </c>
      <c r="G503" s="53" t="s">
        <v>569</v>
      </c>
      <c r="H503" s="53" t="s">
        <v>358</v>
      </c>
      <c r="I503" s="53" t="s">
        <v>94</v>
      </c>
      <c r="J503" s="53"/>
      <c r="K503" s="53"/>
      <c r="L503" s="234">
        <v>752.16030000000001</v>
      </c>
      <c r="M503" s="205">
        <v>0</v>
      </c>
      <c r="N503" s="205">
        <v>0</v>
      </c>
      <c r="O503" s="205">
        <v>0</v>
      </c>
      <c r="P503" s="187">
        <v>0</v>
      </c>
      <c r="Q503" s="188">
        <v>0</v>
      </c>
    </row>
    <row r="504" spans="1:17" s="4" customFormat="1" ht="12" customHeight="1">
      <c r="A504" s="124">
        <f t="shared" si="7"/>
        <v>115</v>
      </c>
      <c r="B504" s="53" t="s">
        <v>836</v>
      </c>
      <c r="C504" s="249">
        <v>3</v>
      </c>
      <c r="D504" s="55">
        <v>39159</v>
      </c>
      <c r="E504" s="8">
        <v>130</v>
      </c>
      <c r="F504" s="53" t="s">
        <v>501</v>
      </c>
      <c r="G504" s="53" t="s">
        <v>569</v>
      </c>
      <c r="H504" s="53" t="s">
        <v>358</v>
      </c>
      <c r="I504" s="53" t="s">
        <v>94</v>
      </c>
      <c r="J504" s="53"/>
      <c r="K504" s="53"/>
      <c r="L504" s="234">
        <v>758.84670000000006</v>
      </c>
      <c r="M504" s="205">
        <v>0</v>
      </c>
      <c r="N504" s="205">
        <v>0</v>
      </c>
      <c r="O504" s="205">
        <v>0</v>
      </c>
      <c r="P504" s="187">
        <v>0</v>
      </c>
      <c r="Q504" s="188">
        <v>0</v>
      </c>
    </row>
    <row r="505" spans="1:17" ht="10.5" customHeight="1">
      <c r="A505" s="267">
        <f t="shared" si="7"/>
        <v>116</v>
      </c>
      <c r="B505" s="209" t="s">
        <v>432</v>
      </c>
      <c r="C505" s="248">
        <v>0</v>
      </c>
      <c r="D505" s="210"/>
      <c r="E505" s="271">
        <f>SUM(E506:E507)</f>
        <v>0</v>
      </c>
      <c r="F505" s="209" t="s">
        <v>443</v>
      </c>
      <c r="G505" s="209" t="s">
        <v>569</v>
      </c>
      <c r="H505" s="209" t="s">
        <v>431</v>
      </c>
      <c r="I505" s="209" t="s">
        <v>827</v>
      </c>
      <c r="J505" s="209" t="s">
        <v>571</v>
      </c>
      <c r="K505" s="209" t="s">
        <v>826</v>
      </c>
      <c r="L505" s="244">
        <v>0</v>
      </c>
      <c r="M505" s="244">
        <v>0</v>
      </c>
      <c r="N505" s="244">
        <v>0</v>
      </c>
      <c r="O505" s="244">
        <v>0</v>
      </c>
      <c r="P505" s="211">
        <v>0</v>
      </c>
      <c r="Q505" s="212">
        <v>0</v>
      </c>
    </row>
    <row r="506" spans="1:17" s="4" customFormat="1" ht="11.25" customHeight="1">
      <c r="A506" s="124">
        <f t="shared" si="7"/>
        <v>116</v>
      </c>
      <c r="B506" s="53" t="s">
        <v>432</v>
      </c>
      <c r="C506" s="249">
        <v>1</v>
      </c>
      <c r="D506" s="55">
        <v>24623</v>
      </c>
      <c r="E506" s="92">
        <v>0</v>
      </c>
      <c r="F506" s="53" t="s">
        <v>443</v>
      </c>
      <c r="G506" s="53" t="s">
        <v>569</v>
      </c>
      <c r="H506" s="53" t="s">
        <v>431</v>
      </c>
      <c r="I506" s="53" t="s">
        <v>827</v>
      </c>
      <c r="J506" s="53" t="s">
        <v>571</v>
      </c>
      <c r="K506" s="53" t="s">
        <v>826</v>
      </c>
      <c r="L506" s="205">
        <v>0</v>
      </c>
      <c r="M506" s="205">
        <v>0</v>
      </c>
      <c r="N506" s="205">
        <v>0</v>
      </c>
      <c r="O506" s="205">
        <v>0</v>
      </c>
      <c r="P506" s="187">
        <v>0</v>
      </c>
      <c r="Q506" s="188">
        <v>0</v>
      </c>
    </row>
    <row r="507" spans="1:17" s="4" customFormat="1" ht="11.25" customHeight="1">
      <c r="A507" s="124">
        <f t="shared" si="7"/>
        <v>116</v>
      </c>
      <c r="B507" s="53" t="s">
        <v>432</v>
      </c>
      <c r="C507" s="249">
        <v>2</v>
      </c>
      <c r="D507" s="55">
        <v>29925</v>
      </c>
      <c r="E507" s="92">
        <v>0</v>
      </c>
      <c r="F507" s="53" t="s">
        <v>443</v>
      </c>
      <c r="G507" s="53" t="s">
        <v>569</v>
      </c>
      <c r="H507" s="53" t="s">
        <v>431</v>
      </c>
      <c r="I507" s="53" t="s">
        <v>827</v>
      </c>
      <c r="J507" s="53" t="s">
        <v>571</v>
      </c>
      <c r="K507" s="53" t="s">
        <v>826</v>
      </c>
      <c r="L507" s="205">
        <v>0</v>
      </c>
      <c r="M507" s="205">
        <v>0</v>
      </c>
      <c r="N507" s="205">
        <v>0</v>
      </c>
      <c r="O507" s="205">
        <v>0</v>
      </c>
      <c r="P507" s="187">
        <v>0</v>
      </c>
      <c r="Q507" s="188">
        <v>0</v>
      </c>
    </row>
    <row r="508" spans="1:17" ht="11.25" customHeight="1">
      <c r="A508" s="267">
        <f t="shared" si="7"/>
        <v>117</v>
      </c>
      <c r="B508" s="209" t="s">
        <v>66</v>
      </c>
      <c r="C508" s="248">
        <v>0</v>
      </c>
      <c r="D508" s="210"/>
      <c r="E508" s="271">
        <f>SUM(E509:E510)</f>
        <v>1000</v>
      </c>
      <c r="F508" s="209" t="s">
        <v>443</v>
      </c>
      <c r="G508" s="209" t="s">
        <v>569</v>
      </c>
      <c r="H508" s="209" t="s">
        <v>431</v>
      </c>
      <c r="I508" s="209" t="s">
        <v>827</v>
      </c>
      <c r="J508" s="209" t="s">
        <v>571</v>
      </c>
      <c r="K508" s="209" t="s">
        <v>826</v>
      </c>
      <c r="L508" s="244">
        <v>6652.6989410844799</v>
      </c>
      <c r="M508" s="244">
        <v>4322.76</v>
      </c>
      <c r="N508" s="244">
        <v>7.7</v>
      </c>
      <c r="O508" s="244">
        <v>1418.1659999999999</v>
      </c>
      <c r="P508" s="211">
        <v>6356097.9372893637</v>
      </c>
      <c r="Q508" s="212">
        <v>0.95541643979056023</v>
      </c>
    </row>
    <row r="509" spans="1:17" s="4" customFormat="1" ht="11.25" customHeight="1">
      <c r="A509" s="124">
        <f t="shared" si="7"/>
        <v>117</v>
      </c>
      <c r="B509" s="53" t="s">
        <v>66</v>
      </c>
      <c r="C509" s="249">
        <v>1</v>
      </c>
      <c r="D509" s="55">
        <v>40753</v>
      </c>
      <c r="E509" s="92">
        <v>500</v>
      </c>
      <c r="F509" s="53" t="s">
        <v>443</v>
      </c>
      <c r="G509" s="53" t="s">
        <v>569</v>
      </c>
      <c r="H509" s="53" t="s">
        <v>431</v>
      </c>
      <c r="I509" s="53" t="s">
        <v>827</v>
      </c>
      <c r="J509" s="53" t="s">
        <v>571</v>
      </c>
      <c r="K509" s="53" t="s">
        <v>826</v>
      </c>
      <c r="L509" s="234">
        <v>3258.4332167478019</v>
      </c>
      <c r="M509" s="234">
        <v>2142.5</v>
      </c>
      <c r="N509" s="234">
        <v>3.7</v>
      </c>
      <c r="O509" s="234">
        <v>828.85599999999999</v>
      </c>
      <c r="P509" s="187">
        <v>3150461.0858915197</v>
      </c>
      <c r="Q509" s="188">
        <v>0.96686378892121427</v>
      </c>
    </row>
    <row r="510" spans="1:17" ht="11.25" customHeight="1">
      <c r="A510" s="124">
        <f t="shared" si="7"/>
        <v>117</v>
      </c>
      <c r="B510" s="53" t="s">
        <v>66</v>
      </c>
      <c r="C510" s="249">
        <v>2</v>
      </c>
      <c r="D510" s="55">
        <v>40991</v>
      </c>
      <c r="E510" s="92">
        <v>500</v>
      </c>
      <c r="F510" s="53" t="s">
        <v>443</v>
      </c>
      <c r="G510" s="53" t="s">
        <v>569</v>
      </c>
      <c r="H510" s="53" t="s">
        <v>431</v>
      </c>
      <c r="I510" s="53" t="s">
        <v>827</v>
      </c>
      <c r="J510" s="53" t="s">
        <v>571</v>
      </c>
      <c r="K510" s="53" t="s">
        <v>826</v>
      </c>
      <c r="L510" s="234">
        <v>3394.265724336678</v>
      </c>
      <c r="M510" s="234">
        <v>2180.2600000000002</v>
      </c>
      <c r="N510" s="234">
        <v>4</v>
      </c>
      <c r="O510" s="234">
        <v>589.30999999999995</v>
      </c>
      <c r="P510" s="187">
        <v>3205636.851397844</v>
      </c>
      <c r="Q510" s="188">
        <v>0.94442719331418967</v>
      </c>
    </row>
    <row r="511" spans="1:17" ht="11.25" customHeight="1">
      <c r="A511" s="267">
        <f t="shared" si="7"/>
        <v>118</v>
      </c>
      <c r="B511" s="209" t="s">
        <v>266</v>
      </c>
      <c r="C511" s="248">
        <v>0</v>
      </c>
      <c r="D511" s="210"/>
      <c r="E511" s="271">
        <f>SUM(E512:E514)</f>
        <v>0</v>
      </c>
      <c r="F511" s="209" t="s">
        <v>813</v>
      </c>
      <c r="G511" s="209" t="s">
        <v>728</v>
      </c>
      <c r="H511" s="209" t="s">
        <v>814</v>
      </c>
      <c r="I511" s="209" t="s">
        <v>94</v>
      </c>
      <c r="J511" s="209"/>
      <c r="K511" s="209"/>
      <c r="L511" s="244">
        <v>0</v>
      </c>
      <c r="M511" s="244">
        <v>0</v>
      </c>
      <c r="N511" s="244">
        <v>0</v>
      </c>
      <c r="O511" s="244">
        <v>0</v>
      </c>
      <c r="P511" s="211">
        <v>0</v>
      </c>
      <c r="Q511" s="212">
        <v>0</v>
      </c>
    </row>
    <row r="512" spans="1:17" ht="11.25" customHeight="1">
      <c r="A512" s="124">
        <f t="shared" si="7"/>
        <v>118</v>
      </c>
      <c r="B512" s="53" t="s">
        <v>266</v>
      </c>
      <c r="C512" s="249">
        <v>1</v>
      </c>
      <c r="D512" s="55">
        <v>34915</v>
      </c>
      <c r="E512" s="92">
        <v>0</v>
      </c>
      <c r="F512" s="53" t="s">
        <v>813</v>
      </c>
      <c r="G512" s="53" t="s">
        <v>728</v>
      </c>
      <c r="H512" s="53" t="s">
        <v>814</v>
      </c>
      <c r="I512" s="53" t="s">
        <v>94</v>
      </c>
      <c r="J512" s="53"/>
      <c r="K512" s="53"/>
      <c r="L512" s="205">
        <v>0</v>
      </c>
      <c r="M512" s="205">
        <v>0</v>
      </c>
      <c r="N512" s="205">
        <v>0</v>
      </c>
      <c r="O512" s="205">
        <v>0</v>
      </c>
      <c r="P512" s="187">
        <v>0</v>
      </c>
      <c r="Q512" s="188">
        <v>0</v>
      </c>
    </row>
    <row r="513" spans="1:17" s="4" customFormat="1" ht="11.25" customHeight="1">
      <c r="A513" s="124">
        <f t="shared" si="7"/>
        <v>118</v>
      </c>
      <c r="B513" s="53" t="s">
        <v>266</v>
      </c>
      <c r="C513" s="249">
        <v>2</v>
      </c>
      <c r="D513" s="55">
        <v>35238</v>
      </c>
      <c r="E513" s="92">
        <v>0</v>
      </c>
      <c r="F513" s="53" t="s">
        <v>813</v>
      </c>
      <c r="G513" s="53" t="s">
        <v>728</v>
      </c>
      <c r="H513" s="53" t="s">
        <v>814</v>
      </c>
      <c r="I513" s="53" t="s">
        <v>94</v>
      </c>
      <c r="J513" s="53"/>
      <c r="K513" s="53"/>
      <c r="L513" s="205">
        <v>0</v>
      </c>
      <c r="M513" s="205">
        <v>0</v>
      </c>
      <c r="N513" s="205">
        <v>0</v>
      </c>
      <c r="O513" s="205">
        <v>0</v>
      </c>
      <c r="P513" s="187">
        <v>0</v>
      </c>
      <c r="Q513" s="188">
        <v>0</v>
      </c>
    </row>
    <row r="514" spans="1:17" ht="11.25" customHeight="1">
      <c r="A514" s="124">
        <f t="shared" si="7"/>
        <v>118</v>
      </c>
      <c r="B514" s="53" t="s">
        <v>266</v>
      </c>
      <c r="C514" s="249">
        <v>3</v>
      </c>
      <c r="D514" s="55">
        <v>35746</v>
      </c>
      <c r="E514" s="92">
        <v>0</v>
      </c>
      <c r="F514" s="53" t="s">
        <v>813</v>
      </c>
      <c r="G514" s="53" t="s">
        <v>728</v>
      </c>
      <c r="H514" s="53" t="s">
        <v>814</v>
      </c>
      <c r="I514" s="53" t="s">
        <v>94</v>
      </c>
      <c r="J514" s="53"/>
      <c r="K514" s="53"/>
      <c r="L514" s="205">
        <v>0</v>
      </c>
      <c r="M514" s="205">
        <v>0</v>
      </c>
      <c r="N514" s="205">
        <v>0</v>
      </c>
      <c r="O514" s="205">
        <v>0</v>
      </c>
      <c r="P514" s="187">
        <v>0</v>
      </c>
      <c r="Q514" s="188">
        <v>0</v>
      </c>
    </row>
    <row r="515" spans="1:17" s="4" customFormat="1" ht="11.25" customHeight="1">
      <c r="A515" s="267">
        <f t="shared" si="7"/>
        <v>119</v>
      </c>
      <c r="B515" s="209" t="s">
        <v>775</v>
      </c>
      <c r="C515" s="248">
        <v>0</v>
      </c>
      <c r="D515" s="210"/>
      <c r="E515" s="271">
        <f>SUM(E516:E518)</f>
        <v>0</v>
      </c>
      <c r="F515" s="209" t="s">
        <v>532</v>
      </c>
      <c r="G515" s="209" t="s">
        <v>728</v>
      </c>
      <c r="H515" s="209" t="s">
        <v>56</v>
      </c>
      <c r="I515" s="209" t="s">
        <v>94</v>
      </c>
      <c r="J515" s="209"/>
      <c r="K515" s="209"/>
      <c r="L515" s="244">
        <v>0</v>
      </c>
      <c r="M515" s="244">
        <v>0</v>
      </c>
      <c r="N515" s="244">
        <v>0</v>
      </c>
      <c r="O515" s="244">
        <v>0</v>
      </c>
      <c r="P515" s="211">
        <v>0</v>
      </c>
      <c r="Q515" s="212">
        <v>0</v>
      </c>
    </row>
    <row r="516" spans="1:17" s="4" customFormat="1" ht="11.25" customHeight="1">
      <c r="A516" s="124">
        <f t="shared" ref="A516:A579" si="8">IF(C516&gt;0,A515,A515+1)</f>
        <v>119</v>
      </c>
      <c r="B516" s="53" t="s">
        <v>775</v>
      </c>
      <c r="C516" s="249">
        <v>1</v>
      </c>
      <c r="D516" s="55">
        <v>25005</v>
      </c>
      <c r="E516" s="92">
        <v>0</v>
      </c>
      <c r="F516" s="53" t="s">
        <v>532</v>
      </c>
      <c r="G516" s="53" t="s">
        <v>728</v>
      </c>
      <c r="H516" s="53" t="s">
        <v>56</v>
      </c>
      <c r="I516" s="53" t="s">
        <v>94</v>
      </c>
      <c r="J516" s="53"/>
      <c r="K516" s="53"/>
      <c r="L516" s="205">
        <v>0</v>
      </c>
      <c r="M516" s="205">
        <v>0</v>
      </c>
      <c r="N516" s="205">
        <v>0</v>
      </c>
      <c r="O516" s="205">
        <v>0</v>
      </c>
      <c r="P516" s="187">
        <v>0</v>
      </c>
      <c r="Q516" s="188">
        <v>0</v>
      </c>
    </row>
    <row r="517" spans="1:17" ht="11.25" customHeight="1">
      <c r="A517" s="124">
        <f t="shared" si="8"/>
        <v>119</v>
      </c>
      <c r="B517" s="53" t="s">
        <v>775</v>
      </c>
      <c r="C517" s="249">
        <v>2</v>
      </c>
      <c r="D517" s="55">
        <v>24968</v>
      </c>
      <c r="E517" s="92">
        <v>0</v>
      </c>
      <c r="F517" s="53" t="s">
        <v>532</v>
      </c>
      <c r="G517" s="53" t="s">
        <v>728</v>
      </c>
      <c r="H517" s="53" t="s">
        <v>56</v>
      </c>
      <c r="I517" s="53" t="s">
        <v>94</v>
      </c>
      <c r="J517" s="53"/>
      <c r="K517" s="53"/>
      <c r="L517" s="205">
        <v>0</v>
      </c>
      <c r="M517" s="205">
        <v>0</v>
      </c>
      <c r="N517" s="205">
        <v>0</v>
      </c>
      <c r="O517" s="205">
        <v>0</v>
      </c>
      <c r="P517" s="187">
        <v>0</v>
      </c>
      <c r="Q517" s="188">
        <v>0</v>
      </c>
    </row>
    <row r="518" spans="1:17" ht="11.25" customHeight="1">
      <c r="A518" s="124">
        <f t="shared" si="8"/>
        <v>119</v>
      </c>
      <c r="B518" s="53" t="s">
        <v>775</v>
      </c>
      <c r="C518" s="249">
        <v>3</v>
      </c>
      <c r="D518" s="55">
        <v>24917</v>
      </c>
      <c r="E518" s="92">
        <v>0</v>
      </c>
      <c r="F518" s="53" t="s">
        <v>532</v>
      </c>
      <c r="G518" s="53" t="s">
        <v>728</v>
      </c>
      <c r="H518" s="53" t="s">
        <v>56</v>
      </c>
      <c r="I518" s="53" t="s">
        <v>94</v>
      </c>
      <c r="J518" s="53"/>
      <c r="K518" s="53"/>
      <c r="L518" s="205">
        <v>0</v>
      </c>
      <c r="M518" s="205">
        <v>0</v>
      </c>
      <c r="N518" s="205">
        <v>0</v>
      </c>
      <c r="O518" s="205">
        <v>0</v>
      </c>
      <c r="P518" s="187">
        <v>0</v>
      </c>
      <c r="Q518" s="188">
        <v>0</v>
      </c>
    </row>
    <row r="519" spans="1:17" s="4" customFormat="1" ht="11.25" customHeight="1">
      <c r="A519" s="267">
        <f t="shared" si="8"/>
        <v>120</v>
      </c>
      <c r="B519" s="209" t="s">
        <v>1319</v>
      </c>
      <c r="C519" s="248">
        <v>0</v>
      </c>
      <c r="D519" s="209"/>
      <c r="E519" s="271">
        <f>SUM(E520:E521)</f>
        <v>600</v>
      </c>
      <c r="F519" s="209" t="s">
        <v>532</v>
      </c>
      <c r="G519" s="209" t="s">
        <v>326</v>
      </c>
      <c r="H519" s="209" t="s">
        <v>902</v>
      </c>
      <c r="I519" s="209" t="s">
        <v>827</v>
      </c>
      <c r="J519" s="209" t="s">
        <v>571</v>
      </c>
      <c r="K519" s="209" t="s">
        <v>826</v>
      </c>
      <c r="L519" s="244">
        <v>4112.0200000000004</v>
      </c>
      <c r="M519" s="244">
        <v>2911.04</v>
      </c>
      <c r="N519" s="244">
        <v>0</v>
      </c>
      <c r="O519" s="244">
        <v>514.82000000000005</v>
      </c>
      <c r="P519" s="211">
        <v>3892456.8453541254</v>
      </c>
      <c r="Q519" s="212">
        <v>0.94660455089083351</v>
      </c>
    </row>
    <row r="520" spans="1:17" s="4" customFormat="1" ht="11.25" customHeight="1">
      <c r="A520" s="124">
        <f t="shared" si="8"/>
        <v>120</v>
      </c>
      <c r="B520" s="53" t="s">
        <v>1319</v>
      </c>
      <c r="C520" s="249">
        <v>1</v>
      </c>
      <c r="D520" s="55">
        <v>41312</v>
      </c>
      <c r="E520" s="92">
        <v>300</v>
      </c>
      <c r="F520" s="53" t="s">
        <v>532</v>
      </c>
      <c r="G520" s="53" t="s">
        <v>326</v>
      </c>
      <c r="H520" s="53" t="s">
        <v>902</v>
      </c>
      <c r="I520" s="53" t="s">
        <v>827</v>
      </c>
      <c r="J520" s="53" t="s">
        <v>571</v>
      </c>
      <c r="K520" s="53" t="s">
        <v>826</v>
      </c>
      <c r="L520" s="234">
        <v>2012</v>
      </c>
      <c r="M520" s="234">
        <v>1415.27</v>
      </c>
      <c r="N520" s="234">
        <v>0</v>
      </c>
      <c r="O520" s="234">
        <v>346.61</v>
      </c>
      <c r="P520" s="187">
        <v>1906575.7468033703</v>
      </c>
      <c r="Q520" s="188">
        <v>0.94760225984262936</v>
      </c>
    </row>
    <row r="521" spans="1:17" ht="11.25" customHeight="1">
      <c r="A521" s="124">
        <f t="shared" si="8"/>
        <v>120</v>
      </c>
      <c r="B521" s="53" t="s">
        <v>1320</v>
      </c>
      <c r="C521" s="249">
        <v>2</v>
      </c>
      <c r="D521" s="55">
        <v>41513</v>
      </c>
      <c r="E521" s="92">
        <v>300</v>
      </c>
      <c r="F521" s="53" t="s">
        <v>532</v>
      </c>
      <c r="G521" s="53" t="s">
        <v>326</v>
      </c>
      <c r="H521" s="53" t="s">
        <v>902</v>
      </c>
      <c r="I521" s="53" t="s">
        <v>827</v>
      </c>
      <c r="J521" s="53" t="s">
        <v>571</v>
      </c>
      <c r="K521" s="53" t="s">
        <v>826</v>
      </c>
      <c r="L521" s="234">
        <v>2100.02</v>
      </c>
      <c r="M521" s="234">
        <v>1495.77</v>
      </c>
      <c r="N521" s="234">
        <v>0</v>
      </c>
      <c r="O521" s="234">
        <v>168.21</v>
      </c>
      <c r="P521" s="187">
        <v>1985881.0985507546</v>
      </c>
      <c r="Q521" s="188">
        <v>0.9456486597988375</v>
      </c>
    </row>
    <row r="522" spans="1:17" ht="11.25" customHeight="1">
      <c r="A522" s="267">
        <f t="shared" si="8"/>
        <v>121</v>
      </c>
      <c r="B522" s="209" t="s">
        <v>141</v>
      </c>
      <c r="C522" s="248">
        <v>0</v>
      </c>
      <c r="D522" s="210"/>
      <c r="E522" s="271">
        <f>SUM(E523:E527)</f>
        <v>0</v>
      </c>
      <c r="F522" s="209" t="s">
        <v>142</v>
      </c>
      <c r="G522" s="209" t="s">
        <v>728</v>
      </c>
      <c r="H522" s="209" t="s">
        <v>143</v>
      </c>
      <c r="I522" s="209" t="s">
        <v>827</v>
      </c>
      <c r="J522" s="209" t="s">
        <v>571</v>
      </c>
      <c r="K522" s="209" t="s">
        <v>826</v>
      </c>
      <c r="L522" s="244">
        <v>0</v>
      </c>
      <c r="M522" s="244">
        <v>0</v>
      </c>
      <c r="N522" s="244">
        <v>0</v>
      </c>
      <c r="O522" s="244">
        <v>0</v>
      </c>
      <c r="P522" s="211">
        <v>0</v>
      </c>
      <c r="Q522" s="212">
        <v>0</v>
      </c>
    </row>
    <row r="523" spans="1:17" s="4" customFormat="1" ht="11.25" customHeight="1">
      <c r="A523" s="124">
        <f t="shared" si="8"/>
        <v>121</v>
      </c>
      <c r="B523" s="53" t="s">
        <v>141</v>
      </c>
      <c r="C523" s="249">
        <v>1</v>
      </c>
      <c r="D523" s="55">
        <v>25658</v>
      </c>
      <c r="E523" s="92">
        <v>0</v>
      </c>
      <c r="F523" s="53" t="s">
        <v>142</v>
      </c>
      <c r="G523" s="53" t="s">
        <v>728</v>
      </c>
      <c r="H523" s="53" t="s">
        <v>143</v>
      </c>
      <c r="I523" s="53" t="s">
        <v>827</v>
      </c>
      <c r="J523" s="53" t="s">
        <v>571</v>
      </c>
      <c r="K523" s="53" t="s">
        <v>826</v>
      </c>
      <c r="L523" s="205">
        <v>0</v>
      </c>
      <c r="M523" s="205">
        <v>0</v>
      </c>
      <c r="N523" s="205">
        <v>0</v>
      </c>
      <c r="O523" s="205">
        <v>0</v>
      </c>
      <c r="P523" s="187">
        <v>0</v>
      </c>
      <c r="Q523" s="188">
        <v>0</v>
      </c>
    </row>
    <row r="524" spans="1:17" ht="11.25" customHeight="1">
      <c r="A524" s="124">
        <f t="shared" si="8"/>
        <v>121</v>
      </c>
      <c r="B524" s="53" t="s">
        <v>141</v>
      </c>
      <c r="C524" s="249">
        <v>2</v>
      </c>
      <c r="D524" s="55">
        <v>25978</v>
      </c>
      <c r="E524" s="92">
        <v>0</v>
      </c>
      <c r="F524" s="53" t="s">
        <v>142</v>
      </c>
      <c r="G524" s="53" t="s">
        <v>728</v>
      </c>
      <c r="H524" s="53" t="s">
        <v>143</v>
      </c>
      <c r="I524" s="53" t="s">
        <v>827</v>
      </c>
      <c r="J524" s="53" t="s">
        <v>571</v>
      </c>
      <c r="K524" s="53" t="s">
        <v>826</v>
      </c>
      <c r="L524" s="205">
        <v>0</v>
      </c>
      <c r="M524" s="205">
        <v>0</v>
      </c>
      <c r="N524" s="205">
        <v>0</v>
      </c>
      <c r="O524" s="205">
        <v>0</v>
      </c>
      <c r="P524" s="187">
        <v>0</v>
      </c>
      <c r="Q524" s="188">
        <v>0</v>
      </c>
    </row>
    <row r="525" spans="1:17" s="4" customFormat="1" ht="11.25" customHeight="1">
      <c r="A525" s="124">
        <f t="shared" si="8"/>
        <v>121</v>
      </c>
      <c r="B525" s="53" t="s">
        <v>141</v>
      </c>
      <c r="C525" s="249">
        <v>3</v>
      </c>
      <c r="D525" s="55">
        <v>26436</v>
      </c>
      <c r="E525" s="92">
        <v>0</v>
      </c>
      <c r="F525" s="53" t="s">
        <v>142</v>
      </c>
      <c r="G525" s="53" t="s">
        <v>728</v>
      </c>
      <c r="H525" s="53" t="s">
        <v>143</v>
      </c>
      <c r="I525" s="53" t="s">
        <v>827</v>
      </c>
      <c r="J525" s="53" t="s">
        <v>571</v>
      </c>
      <c r="K525" s="53" t="s">
        <v>826</v>
      </c>
      <c r="L525" s="205">
        <v>0</v>
      </c>
      <c r="M525" s="205">
        <v>0</v>
      </c>
      <c r="N525" s="205">
        <v>0</v>
      </c>
      <c r="O525" s="205">
        <v>0</v>
      </c>
      <c r="P525" s="187">
        <v>0</v>
      </c>
      <c r="Q525" s="188">
        <v>0</v>
      </c>
    </row>
    <row r="526" spans="1:17" s="4" customFormat="1" ht="11.25" customHeight="1">
      <c r="A526" s="124">
        <f t="shared" si="8"/>
        <v>121</v>
      </c>
      <c r="B526" s="53" t="s">
        <v>141</v>
      </c>
      <c r="C526" s="249">
        <v>4</v>
      </c>
      <c r="D526" s="55">
        <v>26810</v>
      </c>
      <c r="E526" s="92">
        <v>0</v>
      </c>
      <c r="F526" s="53" t="s">
        <v>142</v>
      </c>
      <c r="G526" s="53" t="s">
        <v>728</v>
      </c>
      <c r="H526" s="53" t="s">
        <v>143</v>
      </c>
      <c r="I526" s="53" t="s">
        <v>827</v>
      </c>
      <c r="J526" s="53" t="s">
        <v>571</v>
      </c>
      <c r="K526" s="53" t="s">
        <v>826</v>
      </c>
      <c r="L526" s="205">
        <v>0</v>
      </c>
      <c r="M526" s="205">
        <v>0</v>
      </c>
      <c r="N526" s="205">
        <v>0</v>
      </c>
      <c r="O526" s="205">
        <v>0</v>
      </c>
      <c r="P526" s="187">
        <v>0</v>
      </c>
      <c r="Q526" s="188">
        <v>0</v>
      </c>
    </row>
    <row r="527" spans="1:17" s="4" customFormat="1" ht="11.25" customHeight="1">
      <c r="A527" s="124">
        <f t="shared" si="8"/>
        <v>121</v>
      </c>
      <c r="B527" s="53" t="s">
        <v>141</v>
      </c>
      <c r="C527" s="249">
        <v>5</v>
      </c>
      <c r="D527" s="55">
        <v>27730</v>
      </c>
      <c r="E527" s="92">
        <v>0</v>
      </c>
      <c r="F527" s="53" t="s">
        <v>142</v>
      </c>
      <c r="G527" s="53" t="s">
        <v>728</v>
      </c>
      <c r="H527" s="53" t="s">
        <v>143</v>
      </c>
      <c r="I527" s="53" t="s">
        <v>827</v>
      </c>
      <c r="J527" s="53" t="s">
        <v>571</v>
      </c>
      <c r="K527" s="53" t="s">
        <v>826</v>
      </c>
      <c r="L527" s="205">
        <v>0</v>
      </c>
      <c r="M527" s="205">
        <v>0</v>
      </c>
      <c r="N527" s="205">
        <v>0</v>
      </c>
      <c r="O527" s="205">
        <v>0</v>
      </c>
      <c r="P527" s="187">
        <v>0</v>
      </c>
      <c r="Q527" s="188">
        <v>0</v>
      </c>
    </row>
    <row r="528" spans="1:17" ht="11.25" customHeight="1">
      <c r="A528" s="267">
        <f t="shared" si="8"/>
        <v>122</v>
      </c>
      <c r="B528" s="209" t="s">
        <v>327</v>
      </c>
      <c r="C528" s="248">
        <v>0</v>
      </c>
      <c r="D528" s="210"/>
      <c r="E528" s="271">
        <f>SUM(E529:E532)</f>
        <v>515</v>
      </c>
      <c r="F528" s="209" t="s">
        <v>315</v>
      </c>
      <c r="G528" s="209" t="s">
        <v>326</v>
      </c>
      <c r="H528" s="209" t="s">
        <v>328</v>
      </c>
      <c r="I528" s="209" t="s">
        <v>827</v>
      </c>
      <c r="J528" s="209" t="s">
        <v>576</v>
      </c>
      <c r="K528" s="209" t="s">
        <v>513</v>
      </c>
      <c r="L528" s="244">
        <v>0</v>
      </c>
      <c r="M528" s="244">
        <v>0</v>
      </c>
      <c r="N528" s="244">
        <v>0</v>
      </c>
      <c r="O528" s="244">
        <v>0</v>
      </c>
      <c r="P528" s="211">
        <v>0</v>
      </c>
      <c r="Q528" s="212">
        <v>0</v>
      </c>
    </row>
    <row r="529" spans="1:17" ht="11.25" customHeight="1">
      <c r="A529" s="124">
        <f t="shared" si="8"/>
        <v>122</v>
      </c>
      <c r="B529" s="53" t="s">
        <v>327</v>
      </c>
      <c r="C529" s="249">
        <v>1</v>
      </c>
      <c r="D529" s="55">
        <v>34921</v>
      </c>
      <c r="E529" s="53">
        <v>110</v>
      </c>
      <c r="F529" s="53" t="s">
        <v>315</v>
      </c>
      <c r="G529" s="53" t="s">
        <v>326</v>
      </c>
      <c r="H529" s="53" t="s">
        <v>328</v>
      </c>
      <c r="I529" s="53" t="s">
        <v>827</v>
      </c>
      <c r="J529" s="53" t="s">
        <v>576</v>
      </c>
      <c r="K529" s="53" t="s">
        <v>513</v>
      </c>
      <c r="L529" s="234">
        <v>0</v>
      </c>
      <c r="M529" s="234">
        <v>0</v>
      </c>
      <c r="N529" s="234">
        <v>0</v>
      </c>
      <c r="O529" s="234">
        <v>0</v>
      </c>
      <c r="P529" s="187">
        <v>0</v>
      </c>
      <c r="Q529" s="54">
        <v>0</v>
      </c>
    </row>
    <row r="530" spans="1:17" ht="11.25" customHeight="1">
      <c r="A530" s="124">
        <f t="shared" si="8"/>
        <v>122</v>
      </c>
      <c r="B530" s="53" t="s">
        <v>327</v>
      </c>
      <c r="C530" s="249">
        <v>2</v>
      </c>
      <c r="D530" s="55">
        <v>34921</v>
      </c>
      <c r="E530" s="53">
        <v>110</v>
      </c>
      <c r="F530" s="53" t="s">
        <v>315</v>
      </c>
      <c r="G530" s="53" t="s">
        <v>326</v>
      </c>
      <c r="H530" s="53" t="s">
        <v>328</v>
      </c>
      <c r="I530" s="53" t="s">
        <v>827</v>
      </c>
      <c r="J530" s="53" t="s">
        <v>576</v>
      </c>
      <c r="K530" s="53" t="s">
        <v>513</v>
      </c>
      <c r="L530" s="234">
        <v>0</v>
      </c>
      <c r="M530" s="234">
        <v>0</v>
      </c>
      <c r="N530" s="234">
        <v>0</v>
      </c>
      <c r="O530" s="234">
        <v>0</v>
      </c>
      <c r="P530" s="187">
        <v>0</v>
      </c>
      <c r="Q530" s="54">
        <v>0</v>
      </c>
    </row>
    <row r="531" spans="1:17" ht="11.25" customHeight="1">
      <c r="A531" s="124">
        <f t="shared" si="8"/>
        <v>122</v>
      </c>
      <c r="B531" s="53" t="s">
        <v>327</v>
      </c>
      <c r="C531" s="249">
        <v>3</v>
      </c>
      <c r="D531" s="55">
        <v>34921</v>
      </c>
      <c r="E531" s="53">
        <v>185</v>
      </c>
      <c r="F531" s="53" t="s">
        <v>315</v>
      </c>
      <c r="G531" s="53" t="s">
        <v>326</v>
      </c>
      <c r="H531" s="53" t="s">
        <v>328</v>
      </c>
      <c r="I531" s="53" t="s">
        <v>827</v>
      </c>
      <c r="J531" s="53" t="s">
        <v>576</v>
      </c>
      <c r="K531" s="53" t="s">
        <v>513</v>
      </c>
      <c r="L531" s="234">
        <v>0</v>
      </c>
      <c r="M531" s="234">
        <v>0</v>
      </c>
      <c r="N531" s="234">
        <v>0</v>
      </c>
      <c r="O531" s="234">
        <v>0</v>
      </c>
      <c r="P531" s="187">
        <v>0</v>
      </c>
      <c r="Q531" s="54">
        <v>0</v>
      </c>
    </row>
    <row r="532" spans="1:17" ht="11.25" customHeight="1">
      <c r="A532" s="124">
        <f t="shared" si="8"/>
        <v>122</v>
      </c>
      <c r="B532" s="53" t="s">
        <v>327</v>
      </c>
      <c r="C532" s="249">
        <v>4</v>
      </c>
      <c r="D532" s="55">
        <v>34921</v>
      </c>
      <c r="E532" s="53">
        <v>110</v>
      </c>
      <c r="F532" s="53" t="s">
        <v>315</v>
      </c>
      <c r="G532" s="53" t="s">
        <v>326</v>
      </c>
      <c r="H532" s="53" t="s">
        <v>328</v>
      </c>
      <c r="I532" s="53" t="s">
        <v>827</v>
      </c>
      <c r="J532" s="53" t="s">
        <v>576</v>
      </c>
      <c r="K532" s="53" t="s">
        <v>513</v>
      </c>
      <c r="L532" s="234">
        <v>0</v>
      </c>
      <c r="M532" s="234">
        <v>0</v>
      </c>
      <c r="N532" s="234">
        <v>0</v>
      </c>
      <c r="O532" s="234">
        <v>0</v>
      </c>
      <c r="P532" s="187">
        <v>0</v>
      </c>
      <c r="Q532" s="54">
        <v>0</v>
      </c>
    </row>
    <row r="533" spans="1:17" s="4" customFormat="1" ht="11.25" customHeight="1">
      <c r="A533" s="267">
        <f t="shared" si="8"/>
        <v>123</v>
      </c>
      <c r="B533" s="213" t="s">
        <v>1415</v>
      </c>
      <c r="C533" s="248">
        <v>0</v>
      </c>
      <c r="D533" s="210"/>
      <c r="E533" s="271">
        <f>SUM(E534:E536)</f>
        <v>431.59</v>
      </c>
      <c r="F533" s="209" t="s">
        <v>983</v>
      </c>
      <c r="G533" s="209" t="s">
        <v>569</v>
      </c>
      <c r="H533" s="209" t="s">
        <v>570</v>
      </c>
      <c r="I533" s="209" t="s">
        <v>827</v>
      </c>
      <c r="J533" s="209" t="s">
        <v>576</v>
      </c>
      <c r="K533" s="209" t="s">
        <v>120</v>
      </c>
      <c r="L533" s="244">
        <v>201.59859399999999</v>
      </c>
      <c r="M533" s="244">
        <v>49.543246000000011</v>
      </c>
      <c r="N533" s="244">
        <v>0</v>
      </c>
      <c r="O533" s="244">
        <v>10</v>
      </c>
      <c r="P533" s="211">
        <v>93108.814696139321</v>
      </c>
      <c r="Q533" s="212">
        <v>0.46185250030136288</v>
      </c>
    </row>
    <row r="534" spans="1:17" ht="11.25" customHeight="1">
      <c r="A534" s="124">
        <f t="shared" si="8"/>
        <v>123</v>
      </c>
      <c r="B534" s="53" t="s">
        <v>985</v>
      </c>
      <c r="C534" s="5">
        <v>1</v>
      </c>
      <c r="D534" s="55">
        <v>36340</v>
      </c>
      <c r="E534" s="53">
        <v>137.76</v>
      </c>
      <c r="F534" s="53" t="s">
        <v>983</v>
      </c>
      <c r="G534" s="53" t="s">
        <v>569</v>
      </c>
      <c r="H534" s="53" t="s">
        <v>570</v>
      </c>
      <c r="I534" s="53" t="s">
        <v>827</v>
      </c>
      <c r="J534" s="53" t="s">
        <v>576</v>
      </c>
      <c r="K534" s="53" t="s">
        <v>120</v>
      </c>
      <c r="L534" s="234">
        <v>56.543188999999998</v>
      </c>
      <c r="M534" s="234">
        <v>14.763244085269832</v>
      </c>
      <c r="N534" s="234">
        <v>0</v>
      </c>
      <c r="O534" s="234">
        <v>2.9798701694414271</v>
      </c>
      <c r="P534" s="187">
        <v>27745.217942507505</v>
      </c>
      <c r="Q534" s="188">
        <v>0.49069071683430354</v>
      </c>
    </row>
    <row r="535" spans="1:17" s="4" customFormat="1" ht="11.25" customHeight="1">
      <c r="A535" s="124">
        <f t="shared" si="8"/>
        <v>123</v>
      </c>
      <c r="B535" s="53" t="s">
        <v>985</v>
      </c>
      <c r="C535" s="5">
        <v>2</v>
      </c>
      <c r="D535" s="55">
        <v>36451</v>
      </c>
      <c r="E535" s="53">
        <v>137.76</v>
      </c>
      <c r="F535" s="53" t="s">
        <v>983</v>
      </c>
      <c r="G535" s="53" t="s">
        <v>569</v>
      </c>
      <c r="H535" s="53" t="s">
        <v>570</v>
      </c>
      <c r="I535" s="53" t="s">
        <v>827</v>
      </c>
      <c r="J535" s="53" t="s">
        <v>576</v>
      </c>
      <c r="K535" s="53" t="s">
        <v>120</v>
      </c>
      <c r="L535" s="234">
        <v>66.853776999999994</v>
      </c>
      <c r="M535" s="234">
        <v>16.804182323240347</v>
      </c>
      <c r="N535" s="234">
        <v>0</v>
      </c>
      <c r="O535" s="234">
        <v>3.3918210210207755</v>
      </c>
      <c r="P535" s="187">
        <v>31580.843492869346</v>
      </c>
      <c r="Q535" s="188">
        <v>0.47238682554718414</v>
      </c>
    </row>
    <row r="536" spans="1:17" ht="11.25" customHeight="1">
      <c r="A536" s="124">
        <f t="shared" si="8"/>
        <v>123</v>
      </c>
      <c r="B536" s="6" t="s">
        <v>985</v>
      </c>
      <c r="C536" s="249">
        <v>3</v>
      </c>
      <c r="D536" s="55">
        <v>36738</v>
      </c>
      <c r="E536" s="92">
        <v>156.07</v>
      </c>
      <c r="F536" s="53" t="s">
        <v>983</v>
      </c>
      <c r="G536" s="53" t="s">
        <v>569</v>
      </c>
      <c r="H536" s="53" t="s">
        <v>570</v>
      </c>
      <c r="I536" s="53" t="s">
        <v>827</v>
      </c>
      <c r="J536" s="53" t="s">
        <v>576</v>
      </c>
      <c r="K536" s="53" t="s">
        <v>120</v>
      </c>
      <c r="L536" s="234">
        <v>78.201627999999999</v>
      </c>
      <c r="M536" s="234">
        <v>17.975819591489827</v>
      </c>
      <c r="N536" s="234">
        <v>0</v>
      </c>
      <c r="O536" s="234">
        <v>3.6283088095377973</v>
      </c>
      <c r="P536" s="187">
        <v>33782.753260762467</v>
      </c>
      <c r="Q536" s="188">
        <v>0.43199552393925184</v>
      </c>
    </row>
    <row r="537" spans="1:17" s="4" customFormat="1" ht="11.25" customHeight="1">
      <c r="A537" s="267">
        <f t="shared" si="8"/>
        <v>124</v>
      </c>
      <c r="B537" s="209" t="s">
        <v>982</v>
      </c>
      <c r="C537" s="248">
        <v>0</v>
      </c>
      <c r="D537" s="210"/>
      <c r="E537" s="271">
        <f>SUM(E538:E540)</f>
        <v>0</v>
      </c>
      <c r="F537" s="209" t="s">
        <v>983</v>
      </c>
      <c r="G537" s="209" t="s">
        <v>728</v>
      </c>
      <c r="H537" s="209" t="s">
        <v>372</v>
      </c>
      <c r="I537" s="209" t="s">
        <v>827</v>
      </c>
      <c r="J537" s="209" t="s">
        <v>571</v>
      </c>
      <c r="K537" s="209" t="s">
        <v>826</v>
      </c>
      <c r="L537" s="244">
        <v>0</v>
      </c>
      <c r="M537" s="244">
        <v>0</v>
      </c>
      <c r="N537" s="244">
        <v>0</v>
      </c>
      <c r="O537" s="244">
        <v>0</v>
      </c>
      <c r="P537" s="211">
        <v>0</v>
      </c>
      <c r="Q537" s="212">
        <v>0</v>
      </c>
    </row>
    <row r="538" spans="1:17" s="4" customFormat="1" ht="11.25" customHeight="1">
      <c r="A538" s="124">
        <f t="shared" si="8"/>
        <v>124</v>
      </c>
      <c r="B538" s="53" t="s">
        <v>982</v>
      </c>
      <c r="C538" s="249">
        <v>1</v>
      </c>
      <c r="D538" s="55">
        <v>27348</v>
      </c>
      <c r="E538" s="92">
        <v>0</v>
      </c>
      <c r="F538" s="53" t="s">
        <v>983</v>
      </c>
      <c r="G538" s="53" t="s">
        <v>728</v>
      </c>
      <c r="H538" s="53" t="s">
        <v>372</v>
      </c>
      <c r="I538" s="53" t="s">
        <v>827</v>
      </c>
      <c r="J538" s="53" t="s">
        <v>571</v>
      </c>
      <c r="K538" s="53" t="s">
        <v>826</v>
      </c>
      <c r="L538" s="205">
        <v>0</v>
      </c>
      <c r="M538" s="205">
        <v>0</v>
      </c>
      <c r="N538" s="205">
        <v>0</v>
      </c>
      <c r="O538" s="205">
        <v>0</v>
      </c>
      <c r="P538" s="187">
        <v>0</v>
      </c>
      <c r="Q538" s="188">
        <v>0</v>
      </c>
    </row>
    <row r="539" spans="1:17" ht="11.25" customHeight="1">
      <c r="A539" s="124">
        <f t="shared" si="8"/>
        <v>124</v>
      </c>
      <c r="B539" s="53" t="s">
        <v>982</v>
      </c>
      <c r="C539" s="249">
        <v>2</v>
      </c>
      <c r="D539" s="55">
        <v>27825</v>
      </c>
      <c r="E539" s="92">
        <v>0</v>
      </c>
      <c r="F539" s="53" t="s">
        <v>983</v>
      </c>
      <c r="G539" s="53" t="s">
        <v>728</v>
      </c>
      <c r="H539" s="53" t="s">
        <v>372</v>
      </c>
      <c r="I539" s="53" t="s">
        <v>827</v>
      </c>
      <c r="J539" s="53" t="s">
        <v>571</v>
      </c>
      <c r="K539" s="53" t="s">
        <v>826</v>
      </c>
      <c r="L539" s="205">
        <v>0</v>
      </c>
      <c r="M539" s="205">
        <v>0</v>
      </c>
      <c r="N539" s="205">
        <v>0</v>
      </c>
      <c r="O539" s="205">
        <v>0</v>
      </c>
      <c r="P539" s="187">
        <v>0</v>
      </c>
      <c r="Q539" s="188">
        <v>0</v>
      </c>
    </row>
    <row r="540" spans="1:17" s="4" customFormat="1" ht="11.25" customHeight="1">
      <c r="A540" s="124">
        <f t="shared" si="8"/>
        <v>124</v>
      </c>
      <c r="B540" s="53" t="s">
        <v>982</v>
      </c>
      <c r="C540" s="249">
        <v>3</v>
      </c>
      <c r="D540" s="55">
        <v>29677</v>
      </c>
      <c r="E540" s="92">
        <v>0</v>
      </c>
      <c r="F540" s="53" t="s">
        <v>983</v>
      </c>
      <c r="G540" s="53" t="s">
        <v>728</v>
      </c>
      <c r="H540" s="53" t="s">
        <v>372</v>
      </c>
      <c r="I540" s="53" t="s">
        <v>827</v>
      </c>
      <c r="J540" s="53" t="s">
        <v>571</v>
      </c>
      <c r="K540" s="53" t="s">
        <v>826</v>
      </c>
      <c r="L540" s="205">
        <v>0</v>
      </c>
      <c r="M540" s="205">
        <v>0</v>
      </c>
      <c r="N540" s="205">
        <v>0</v>
      </c>
      <c r="O540" s="205">
        <v>0</v>
      </c>
      <c r="P540" s="187">
        <v>0</v>
      </c>
      <c r="Q540" s="188">
        <v>0</v>
      </c>
    </row>
    <row r="541" spans="1:17" ht="11.25" customHeight="1">
      <c r="A541" s="267">
        <f t="shared" si="8"/>
        <v>125</v>
      </c>
      <c r="B541" s="209" t="s">
        <v>855</v>
      </c>
      <c r="C541" s="248">
        <v>0</v>
      </c>
      <c r="D541" s="210"/>
      <c r="E541" s="271">
        <f>SUM(E542:E547)</f>
        <v>2100</v>
      </c>
      <c r="F541" s="209" t="s">
        <v>443</v>
      </c>
      <c r="G541" s="209" t="s">
        <v>569</v>
      </c>
      <c r="H541" s="209" t="s">
        <v>570</v>
      </c>
      <c r="I541" s="209" t="s">
        <v>827</v>
      </c>
      <c r="J541" s="209" t="s">
        <v>571</v>
      </c>
      <c r="K541" s="209" t="s">
        <v>826</v>
      </c>
      <c r="L541" s="244">
        <v>12961.493371</v>
      </c>
      <c r="M541" s="244">
        <v>9217.4079999999994</v>
      </c>
      <c r="N541" s="244">
        <v>28.771000000000001</v>
      </c>
      <c r="O541" s="244">
        <v>7853.9622987268485</v>
      </c>
      <c r="P541" s="211">
        <v>12961890.915471917</v>
      </c>
      <c r="Q541" s="212">
        <v>1.0000306711935529</v>
      </c>
    </row>
    <row r="542" spans="1:17" s="4" customFormat="1" ht="11.25" customHeight="1">
      <c r="A542" s="124">
        <f t="shared" si="8"/>
        <v>125</v>
      </c>
      <c r="B542" s="53" t="s">
        <v>855</v>
      </c>
      <c r="C542" s="249">
        <v>1</v>
      </c>
      <c r="D542" s="55">
        <v>31413</v>
      </c>
      <c r="E542" s="92">
        <v>200</v>
      </c>
      <c r="F542" s="53" t="s">
        <v>443</v>
      </c>
      <c r="G542" s="53" t="s">
        <v>569</v>
      </c>
      <c r="H542" s="53" t="s">
        <v>570</v>
      </c>
      <c r="I542" s="53" t="s">
        <v>827</v>
      </c>
      <c r="J542" s="53" t="s">
        <v>571</v>
      </c>
      <c r="K542" s="53" t="s">
        <v>826</v>
      </c>
      <c r="L542" s="234">
        <v>1117.0265490000002</v>
      </c>
      <c r="M542" s="234">
        <v>822.16800000000001</v>
      </c>
      <c r="N542" s="234">
        <v>4.0490000000000004</v>
      </c>
      <c r="O542" s="234">
        <v>736.2155172413793</v>
      </c>
      <c r="P542" s="187">
        <v>1162768.4257237837</v>
      </c>
      <c r="Q542" s="188">
        <v>1.040949677305999</v>
      </c>
    </row>
    <row r="543" spans="1:17" ht="11.25" customHeight="1">
      <c r="A543" s="124">
        <f t="shared" si="8"/>
        <v>125</v>
      </c>
      <c r="B543" s="53" t="s">
        <v>855</v>
      </c>
      <c r="C543" s="249">
        <v>2</v>
      </c>
      <c r="D543" s="55">
        <v>31770</v>
      </c>
      <c r="E543" s="92">
        <v>200</v>
      </c>
      <c r="F543" s="53" t="s">
        <v>443</v>
      </c>
      <c r="G543" s="53" t="s">
        <v>569</v>
      </c>
      <c r="H543" s="53" t="s">
        <v>570</v>
      </c>
      <c r="I543" s="53" t="s">
        <v>827</v>
      </c>
      <c r="J543" s="53" t="s">
        <v>571</v>
      </c>
      <c r="K543" s="53" t="s">
        <v>826</v>
      </c>
      <c r="L543" s="234">
        <v>1201.188083</v>
      </c>
      <c r="M543" s="234">
        <v>899.48900000000003</v>
      </c>
      <c r="N543" s="234">
        <v>3.2490000000000001</v>
      </c>
      <c r="O543" s="234">
        <v>355</v>
      </c>
      <c r="P543" s="187">
        <v>1258935.3206918181</v>
      </c>
      <c r="Q543" s="188">
        <v>1.0480751004019229</v>
      </c>
    </row>
    <row r="544" spans="1:17" ht="11.25" customHeight="1">
      <c r="A544" s="124">
        <f t="shared" si="8"/>
        <v>125</v>
      </c>
      <c r="B544" s="53" t="s">
        <v>855</v>
      </c>
      <c r="C544" s="249">
        <v>3</v>
      </c>
      <c r="D544" s="55">
        <v>31995</v>
      </c>
      <c r="E544" s="92">
        <v>200</v>
      </c>
      <c r="F544" s="53" t="s">
        <v>443</v>
      </c>
      <c r="G544" s="53" t="s">
        <v>569</v>
      </c>
      <c r="H544" s="53" t="s">
        <v>570</v>
      </c>
      <c r="I544" s="53" t="s">
        <v>827</v>
      </c>
      <c r="J544" s="53" t="s">
        <v>571</v>
      </c>
      <c r="K544" s="53" t="s">
        <v>826</v>
      </c>
      <c r="L544" s="234">
        <v>1320.764952</v>
      </c>
      <c r="M544" s="234">
        <v>980.81999999999994</v>
      </c>
      <c r="N544" s="234">
        <v>3.9990000000000001</v>
      </c>
      <c r="O544" s="234">
        <v>399</v>
      </c>
      <c r="P544" s="187">
        <v>1378473.9926825096</v>
      </c>
      <c r="Q544" s="188">
        <v>1.043693649347011</v>
      </c>
    </row>
    <row r="545" spans="1:17" ht="11.25" customHeight="1">
      <c r="A545" s="124">
        <f t="shared" si="8"/>
        <v>125</v>
      </c>
      <c r="B545" s="53" t="s">
        <v>855</v>
      </c>
      <c r="C545" s="249">
        <v>4</v>
      </c>
      <c r="D545" s="55">
        <v>33872</v>
      </c>
      <c r="E545" s="92">
        <v>500</v>
      </c>
      <c r="F545" s="53" t="s">
        <v>443</v>
      </c>
      <c r="G545" s="53" t="s">
        <v>569</v>
      </c>
      <c r="H545" s="53" t="s">
        <v>570</v>
      </c>
      <c r="I545" s="53" t="s">
        <v>827</v>
      </c>
      <c r="J545" s="53" t="s">
        <v>571</v>
      </c>
      <c r="K545" s="53" t="s">
        <v>826</v>
      </c>
      <c r="L545" s="234">
        <v>3167.4316389999999</v>
      </c>
      <c r="M545" s="234">
        <v>2244.1729999999998</v>
      </c>
      <c r="N545" s="234">
        <v>3.1989999999999998</v>
      </c>
      <c r="O545" s="234">
        <v>2522</v>
      </c>
      <c r="P545" s="187">
        <v>3153430.5952478815</v>
      </c>
      <c r="Q545" s="188">
        <v>0.9955796855787743</v>
      </c>
    </row>
    <row r="546" spans="1:17" s="4" customFormat="1" ht="11.25" customHeight="1">
      <c r="A546" s="124">
        <f t="shared" si="8"/>
        <v>125</v>
      </c>
      <c r="B546" s="53" t="s">
        <v>855</v>
      </c>
      <c r="C546" s="249">
        <v>5</v>
      </c>
      <c r="D546" s="55">
        <v>34381</v>
      </c>
      <c r="E546" s="92">
        <v>500</v>
      </c>
      <c r="F546" s="53" t="s">
        <v>443</v>
      </c>
      <c r="G546" s="53" t="s">
        <v>569</v>
      </c>
      <c r="H546" s="53" t="s">
        <v>570</v>
      </c>
      <c r="I546" s="53" t="s">
        <v>827</v>
      </c>
      <c r="J546" s="53" t="s">
        <v>571</v>
      </c>
      <c r="K546" s="53" t="s">
        <v>826</v>
      </c>
      <c r="L546" s="234">
        <v>2806.7727540000001</v>
      </c>
      <c r="M546" s="234">
        <v>1975.8489999999999</v>
      </c>
      <c r="N546" s="234">
        <v>2.605</v>
      </c>
      <c r="O546" s="234">
        <v>2770.306781485468</v>
      </c>
      <c r="P546" s="187">
        <v>2774197.155644103</v>
      </c>
      <c r="Q546" s="188">
        <v>0.98839393096235784</v>
      </c>
    </row>
    <row r="547" spans="1:17" ht="11.25" customHeight="1">
      <c r="A547" s="124">
        <f t="shared" si="8"/>
        <v>125</v>
      </c>
      <c r="B547" s="53" t="s">
        <v>855</v>
      </c>
      <c r="C547" s="249">
        <v>6</v>
      </c>
      <c r="D547" s="55">
        <v>40609</v>
      </c>
      <c r="E547" s="92">
        <v>500</v>
      </c>
      <c r="F547" s="53" t="s">
        <v>443</v>
      </c>
      <c r="G547" s="53" t="s">
        <v>569</v>
      </c>
      <c r="H547" s="53" t="s">
        <v>570</v>
      </c>
      <c r="I547" s="53" t="s">
        <v>827</v>
      </c>
      <c r="J547" s="53" t="s">
        <v>571</v>
      </c>
      <c r="K547" s="53" t="s">
        <v>826</v>
      </c>
      <c r="L547" s="234">
        <v>3348.3093940000003</v>
      </c>
      <c r="M547" s="234">
        <v>2294.9090000000001</v>
      </c>
      <c r="N547" s="234">
        <v>11.67</v>
      </c>
      <c r="O547" s="234">
        <v>1071.44</v>
      </c>
      <c r="P547" s="187">
        <v>3234085.4254818205</v>
      </c>
      <c r="Q547" s="188">
        <v>0.96588607709823249</v>
      </c>
    </row>
    <row r="548" spans="1:17" s="4" customFormat="1" ht="11.25" customHeight="1">
      <c r="A548" s="267">
        <f t="shared" si="8"/>
        <v>126</v>
      </c>
      <c r="B548" s="209" t="s">
        <v>511</v>
      </c>
      <c r="C548" s="248">
        <v>0</v>
      </c>
      <c r="D548" s="210"/>
      <c r="E548" s="271">
        <f>SUM(E549:E554)</f>
        <v>0</v>
      </c>
      <c r="F548" s="209" t="s">
        <v>315</v>
      </c>
      <c r="G548" s="209" t="s">
        <v>326</v>
      </c>
      <c r="H548" s="209" t="s">
        <v>512</v>
      </c>
      <c r="I548" s="209" t="s">
        <v>827</v>
      </c>
      <c r="J548" s="209" t="s">
        <v>576</v>
      </c>
      <c r="K548" s="209" t="s">
        <v>513</v>
      </c>
      <c r="L548" s="244">
        <v>0</v>
      </c>
      <c r="M548" s="244">
        <v>0</v>
      </c>
      <c r="N548" s="244">
        <v>0</v>
      </c>
      <c r="O548" s="244">
        <v>0</v>
      </c>
      <c r="P548" s="211">
        <v>0</v>
      </c>
      <c r="Q548" s="212">
        <v>0</v>
      </c>
    </row>
    <row r="549" spans="1:17" s="4" customFormat="1" ht="11.25" customHeight="1">
      <c r="A549" s="124">
        <f t="shared" si="8"/>
        <v>126</v>
      </c>
      <c r="B549" s="53" t="s">
        <v>511</v>
      </c>
      <c r="C549" s="249">
        <v>1</v>
      </c>
      <c r="D549" s="55">
        <v>33272</v>
      </c>
      <c r="E549" s="92">
        <v>0</v>
      </c>
      <c r="F549" s="53" t="s">
        <v>315</v>
      </c>
      <c r="G549" s="53" t="s">
        <v>326</v>
      </c>
      <c r="H549" s="53" t="s">
        <v>512</v>
      </c>
      <c r="I549" s="53" t="s">
        <v>827</v>
      </c>
      <c r="J549" s="53" t="s">
        <v>576</v>
      </c>
      <c r="K549" s="53" t="s">
        <v>513</v>
      </c>
      <c r="L549" s="205">
        <v>0</v>
      </c>
      <c r="M549" s="205">
        <v>0</v>
      </c>
      <c r="N549" s="205">
        <v>0</v>
      </c>
      <c r="O549" s="205">
        <v>0</v>
      </c>
      <c r="P549" s="187">
        <v>0</v>
      </c>
      <c r="Q549" s="188">
        <v>0</v>
      </c>
    </row>
    <row r="550" spans="1:17" ht="11.25" customHeight="1">
      <c r="A550" s="124">
        <f t="shared" si="8"/>
        <v>126</v>
      </c>
      <c r="B550" s="53" t="s">
        <v>511</v>
      </c>
      <c r="C550" s="249">
        <v>2</v>
      </c>
      <c r="D550" s="55">
        <v>33385</v>
      </c>
      <c r="E550" s="92">
        <v>0</v>
      </c>
      <c r="F550" s="53" t="s">
        <v>315</v>
      </c>
      <c r="G550" s="53" t="s">
        <v>326</v>
      </c>
      <c r="H550" s="53" t="s">
        <v>512</v>
      </c>
      <c r="I550" s="53" t="s">
        <v>827</v>
      </c>
      <c r="J550" s="53" t="s">
        <v>576</v>
      </c>
      <c r="K550" s="53" t="s">
        <v>513</v>
      </c>
      <c r="L550" s="205">
        <v>0</v>
      </c>
      <c r="M550" s="205">
        <v>0</v>
      </c>
      <c r="N550" s="205">
        <v>0</v>
      </c>
      <c r="O550" s="205">
        <v>0</v>
      </c>
      <c r="P550" s="187">
        <v>0</v>
      </c>
      <c r="Q550" s="188">
        <v>0</v>
      </c>
    </row>
    <row r="551" spans="1:17" ht="11.25" customHeight="1">
      <c r="A551" s="124">
        <f t="shared" si="8"/>
        <v>126</v>
      </c>
      <c r="B551" s="53" t="s">
        <v>511</v>
      </c>
      <c r="C551" s="249">
        <v>3</v>
      </c>
      <c r="D551" s="55">
        <v>33487</v>
      </c>
      <c r="E551" s="92">
        <v>0</v>
      </c>
      <c r="F551" s="53" t="s">
        <v>315</v>
      </c>
      <c r="G551" s="53" t="s">
        <v>326</v>
      </c>
      <c r="H551" s="53" t="s">
        <v>512</v>
      </c>
      <c r="I551" s="53" t="s">
        <v>827</v>
      </c>
      <c r="J551" s="53" t="s">
        <v>576</v>
      </c>
      <c r="K551" s="53" t="s">
        <v>513</v>
      </c>
      <c r="L551" s="205">
        <v>0</v>
      </c>
      <c r="M551" s="205">
        <v>0</v>
      </c>
      <c r="N551" s="205">
        <v>0</v>
      </c>
      <c r="O551" s="205">
        <v>0</v>
      </c>
      <c r="P551" s="187">
        <v>0</v>
      </c>
      <c r="Q551" s="188">
        <v>0</v>
      </c>
    </row>
    <row r="552" spans="1:17" s="4" customFormat="1" ht="11.25" customHeight="1">
      <c r="A552" s="124">
        <f t="shared" si="8"/>
        <v>126</v>
      </c>
      <c r="B552" s="53" t="s">
        <v>511</v>
      </c>
      <c r="C552" s="249">
        <v>4</v>
      </c>
      <c r="D552" s="55">
        <v>33640</v>
      </c>
      <c r="E552" s="92">
        <v>0</v>
      </c>
      <c r="F552" s="53" t="s">
        <v>315</v>
      </c>
      <c r="G552" s="53" t="s">
        <v>326</v>
      </c>
      <c r="H552" s="53" t="s">
        <v>512</v>
      </c>
      <c r="I552" s="53" t="s">
        <v>827</v>
      </c>
      <c r="J552" s="53" t="s">
        <v>576</v>
      </c>
      <c r="K552" s="53" t="s">
        <v>513</v>
      </c>
      <c r="L552" s="205">
        <v>0</v>
      </c>
      <c r="M552" s="205">
        <v>0</v>
      </c>
      <c r="N552" s="205">
        <v>0</v>
      </c>
      <c r="O552" s="205">
        <v>0</v>
      </c>
      <c r="P552" s="187">
        <v>0</v>
      </c>
      <c r="Q552" s="188">
        <v>0</v>
      </c>
    </row>
    <row r="553" spans="1:17" s="4" customFormat="1" ht="11.25" customHeight="1">
      <c r="A553" s="124">
        <f t="shared" si="8"/>
        <v>126</v>
      </c>
      <c r="B553" s="53" t="s">
        <v>511</v>
      </c>
      <c r="C553" s="249">
        <v>5</v>
      </c>
      <c r="D553" s="55">
        <v>35668</v>
      </c>
      <c r="E553" s="92">
        <v>0</v>
      </c>
      <c r="F553" s="53" t="s">
        <v>315</v>
      </c>
      <c r="G553" s="53" t="s">
        <v>326</v>
      </c>
      <c r="H553" s="53" t="s">
        <v>512</v>
      </c>
      <c r="I553" s="53" t="s">
        <v>827</v>
      </c>
      <c r="J553" s="53" t="s">
        <v>576</v>
      </c>
      <c r="K553" s="53" t="s">
        <v>513</v>
      </c>
      <c r="L553" s="205">
        <v>0</v>
      </c>
      <c r="M553" s="205">
        <v>0</v>
      </c>
      <c r="N553" s="205">
        <v>0</v>
      </c>
      <c r="O553" s="205">
        <v>0</v>
      </c>
      <c r="P553" s="187">
        <v>0</v>
      </c>
      <c r="Q553" s="188">
        <v>0</v>
      </c>
    </row>
    <row r="554" spans="1:17" ht="11.25" customHeight="1">
      <c r="A554" s="124">
        <f t="shared" si="8"/>
        <v>126</v>
      </c>
      <c r="B554" s="53" t="s">
        <v>511</v>
      </c>
      <c r="C554" s="249">
        <v>6</v>
      </c>
      <c r="D554" s="55">
        <v>35752</v>
      </c>
      <c r="E554" s="92">
        <v>0</v>
      </c>
      <c r="F554" s="53" t="s">
        <v>315</v>
      </c>
      <c r="G554" s="53" t="s">
        <v>326</v>
      </c>
      <c r="H554" s="53" t="s">
        <v>512</v>
      </c>
      <c r="I554" s="53" t="s">
        <v>827</v>
      </c>
      <c r="J554" s="53" t="s">
        <v>576</v>
      </c>
      <c r="K554" s="53" t="s">
        <v>513</v>
      </c>
      <c r="L554" s="205">
        <v>0</v>
      </c>
      <c r="M554" s="205">
        <v>0</v>
      </c>
      <c r="N554" s="205">
        <v>0</v>
      </c>
      <c r="O554" s="205">
        <v>0</v>
      </c>
      <c r="P554" s="187">
        <v>0</v>
      </c>
      <c r="Q554" s="188">
        <v>0</v>
      </c>
    </row>
    <row r="555" spans="1:17" s="4" customFormat="1" ht="11.25" customHeight="1">
      <c r="A555" s="267">
        <f t="shared" si="8"/>
        <v>127</v>
      </c>
      <c r="B555" s="209" t="s">
        <v>1285</v>
      </c>
      <c r="C555" s="248">
        <v>0</v>
      </c>
      <c r="D555" s="210"/>
      <c r="E555" s="271">
        <f>SUM(E556:E557)</f>
        <v>1600</v>
      </c>
      <c r="F555" s="209" t="s">
        <v>520</v>
      </c>
      <c r="G555" s="209" t="s">
        <v>569</v>
      </c>
      <c r="H555" s="209" t="s">
        <v>570</v>
      </c>
      <c r="I555" s="209" t="s">
        <v>827</v>
      </c>
      <c r="J555" s="209" t="s">
        <v>571</v>
      </c>
      <c r="K555" s="209" t="s">
        <v>826</v>
      </c>
      <c r="L555" s="244">
        <v>8461.6614769999996</v>
      </c>
      <c r="M555" s="244">
        <v>5654.4324099999994</v>
      </c>
      <c r="N555" s="244">
        <v>264.66694999999999</v>
      </c>
      <c r="O555" s="244">
        <v>6643.6180000000004</v>
      </c>
      <c r="P555" s="211">
        <v>7671283.570927592</v>
      </c>
      <c r="Q555" s="212">
        <v>0.90659305997755091</v>
      </c>
    </row>
    <row r="556" spans="1:17" s="4" customFormat="1" ht="11.25" customHeight="1">
      <c r="A556" s="124">
        <f t="shared" si="8"/>
        <v>127</v>
      </c>
      <c r="B556" s="53" t="s">
        <v>1285</v>
      </c>
      <c r="C556" s="249">
        <v>1</v>
      </c>
      <c r="D556" s="55">
        <v>43188</v>
      </c>
      <c r="E556" s="92">
        <v>800</v>
      </c>
      <c r="F556" s="123" t="s">
        <v>520</v>
      </c>
      <c r="G556" s="123" t="s">
        <v>569</v>
      </c>
      <c r="H556" s="123" t="s">
        <v>570</v>
      </c>
      <c r="I556" s="53" t="s">
        <v>827</v>
      </c>
      <c r="J556" s="53" t="s">
        <v>571</v>
      </c>
      <c r="K556" s="53" t="s">
        <v>826</v>
      </c>
      <c r="L556" s="234">
        <v>4808.9940479999996</v>
      </c>
      <c r="M556" s="234">
        <v>3211.2431199999996</v>
      </c>
      <c r="N556" s="234">
        <v>169.69417999999999</v>
      </c>
      <c r="O556" s="234">
        <v>3321.8090000000002</v>
      </c>
      <c r="P556" s="187">
        <v>4397722.4709374625</v>
      </c>
      <c r="Q556" s="188">
        <v>0.91447866789654697</v>
      </c>
    </row>
    <row r="557" spans="1:17" ht="11.25" customHeight="1">
      <c r="A557" s="124">
        <f t="shared" si="8"/>
        <v>127</v>
      </c>
      <c r="B557" s="53" t="s">
        <v>1285</v>
      </c>
      <c r="C557" s="249">
        <v>2</v>
      </c>
      <c r="D557" s="55">
        <v>44243</v>
      </c>
      <c r="E557" s="92">
        <v>800</v>
      </c>
      <c r="F557" s="123" t="s">
        <v>520</v>
      </c>
      <c r="G557" s="123" t="s">
        <v>569</v>
      </c>
      <c r="H557" s="123" t="s">
        <v>570</v>
      </c>
      <c r="I557" s="53" t="s">
        <v>827</v>
      </c>
      <c r="J557" s="53" t="s">
        <v>571</v>
      </c>
      <c r="K557" s="53" t="s">
        <v>826</v>
      </c>
      <c r="L557" s="234">
        <v>3652.6674289999996</v>
      </c>
      <c r="M557" s="234">
        <v>2443.1892900000003</v>
      </c>
      <c r="N557" s="234">
        <v>94.972769999999997</v>
      </c>
      <c r="O557" s="234">
        <v>3321.8090000000002</v>
      </c>
      <c r="P557" s="187">
        <v>3273561.0999901299</v>
      </c>
      <c r="Q557" s="188">
        <v>0.89621110150899808</v>
      </c>
    </row>
    <row r="558" spans="1:17" ht="11.25" customHeight="1">
      <c r="A558" s="267">
        <f t="shared" si="8"/>
        <v>128</v>
      </c>
      <c r="B558" s="209" t="s">
        <v>352</v>
      </c>
      <c r="C558" s="248">
        <v>0</v>
      </c>
      <c r="D558" s="210"/>
      <c r="E558" s="271">
        <f>SUM(E559:E561)</f>
        <v>0</v>
      </c>
      <c r="F558" s="209" t="s">
        <v>46</v>
      </c>
      <c r="G558" s="209" t="s">
        <v>728</v>
      </c>
      <c r="H558" s="209" t="s">
        <v>346</v>
      </c>
      <c r="I558" s="209" t="s">
        <v>94</v>
      </c>
      <c r="J558" s="209"/>
      <c r="K558" s="209"/>
      <c r="L558" s="244">
        <v>0</v>
      </c>
      <c r="M558" s="244">
        <v>0</v>
      </c>
      <c r="N558" s="244">
        <v>0</v>
      </c>
      <c r="O558" s="244">
        <v>0</v>
      </c>
      <c r="P558" s="211">
        <v>0</v>
      </c>
      <c r="Q558" s="212">
        <v>0</v>
      </c>
    </row>
    <row r="559" spans="1:17" ht="11.25" customHeight="1">
      <c r="A559" s="124">
        <f t="shared" si="8"/>
        <v>128</v>
      </c>
      <c r="B559" s="53" t="s">
        <v>352</v>
      </c>
      <c r="C559" s="249">
        <v>1</v>
      </c>
      <c r="D559" s="55">
        <v>35276</v>
      </c>
      <c r="E559" s="92">
        <v>0</v>
      </c>
      <c r="F559" s="53" t="s">
        <v>46</v>
      </c>
      <c r="G559" s="53" t="s">
        <v>728</v>
      </c>
      <c r="H559" s="53" t="s">
        <v>346</v>
      </c>
      <c r="I559" s="53" t="s">
        <v>94</v>
      </c>
      <c r="J559" s="53"/>
      <c r="K559" s="53"/>
      <c r="L559" s="205">
        <v>0</v>
      </c>
      <c r="M559" s="205">
        <v>0</v>
      </c>
      <c r="N559" s="205">
        <v>0</v>
      </c>
      <c r="O559" s="205">
        <v>0</v>
      </c>
      <c r="P559" s="187">
        <v>0</v>
      </c>
      <c r="Q559" s="188">
        <v>0</v>
      </c>
    </row>
    <row r="560" spans="1:17" s="4" customFormat="1" ht="11.25" customHeight="1">
      <c r="A560" s="124">
        <f t="shared" si="8"/>
        <v>128</v>
      </c>
      <c r="B560" s="53" t="s">
        <v>352</v>
      </c>
      <c r="C560" s="249">
        <v>2</v>
      </c>
      <c r="D560" s="55">
        <v>35323</v>
      </c>
      <c r="E560" s="92">
        <v>0</v>
      </c>
      <c r="F560" s="53" t="s">
        <v>46</v>
      </c>
      <c r="G560" s="53" t="s">
        <v>728</v>
      </c>
      <c r="H560" s="53" t="s">
        <v>346</v>
      </c>
      <c r="I560" s="53" t="s">
        <v>94</v>
      </c>
      <c r="J560" s="53"/>
      <c r="K560" s="53"/>
      <c r="L560" s="205">
        <v>0</v>
      </c>
      <c r="M560" s="205">
        <v>0</v>
      </c>
      <c r="N560" s="205">
        <v>0</v>
      </c>
      <c r="O560" s="205">
        <v>0</v>
      </c>
      <c r="P560" s="187">
        <v>0</v>
      </c>
      <c r="Q560" s="188">
        <v>0</v>
      </c>
    </row>
    <row r="561" spans="1:17" ht="11.25" customHeight="1">
      <c r="A561" s="124">
        <f t="shared" si="8"/>
        <v>128</v>
      </c>
      <c r="B561" s="53" t="s">
        <v>352</v>
      </c>
      <c r="C561" s="249">
        <v>3</v>
      </c>
      <c r="D561" s="55">
        <v>35239</v>
      </c>
      <c r="E561" s="92">
        <v>0</v>
      </c>
      <c r="F561" s="53" t="s">
        <v>46</v>
      </c>
      <c r="G561" s="53" t="s">
        <v>728</v>
      </c>
      <c r="H561" s="53" t="s">
        <v>346</v>
      </c>
      <c r="I561" s="53" t="s">
        <v>94</v>
      </c>
      <c r="J561" s="53"/>
      <c r="K561" s="53"/>
      <c r="L561" s="205">
        <v>0</v>
      </c>
      <c r="M561" s="205">
        <v>0</v>
      </c>
      <c r="N561" s="205">
        <v>0</v>
      </c>
      <c r="O561" s="205">
        <v>0</v>
      </c>
      <c r="P561" s="187">
        <v>0</v>
      </c>
      <c r="Q561" s="188">
        <v>0</v>
      </c>
    </row>
    <row r="562" spans="1:17" ht="11.25" customHeight="1">
      <c r="A562" s="267">
        <f t="shared" si="8"/>
        <v>129</v>
      </c>
      <c r="B562" s="209" t="s">
        <v>1220</v>
      </c>
      <c r="C562" s="248">
        <v>0</v>
      </c>
      <c r="D562" s="210"/>
      <c r="E562" s="271">
        <f>SUM(E563)</f>
        <v>225</v>
      </c>
      <c r="F562" s="209" t="s">
        <v>879</v>
      </c>
      <c r="G562" s="209" t="s">
        <v>326</v>
      </c>
      <c r="H562" s="209" t="s">
        <v>1219</v>
      </c>
      <c r="I562" s="209" t="s">
        <v>827</v>
      </c>
      <c r="J562" s="209" t="s">
        <v>576</v>
      </c>
      <c r="K562" s="209" t="s">
        <v>668</v>
      </c>
      <c r="L562" s="244">
        <v>273.69504999999998</v>
      </c>
      <c r="M562" s="244">
        <v>57.737000000000002</v>
      </c>
      <c r="N562" s="244">
        <v>0</v>
      </c>
      <c r="O562" s="244">
        <v>0</v>
      </c>
      <c r="P562" s="211">
        <v>112847.57891711649</v>
      </c>
      <c r="Q562" s="212">
        <v>0.41231136228849047</v>
      </c>
    </row>
    <row r="563" spans="1:17" s="4" customFormat="1" ht="11.25" customHeight="1">
      <c r="A563" s="124">
        <f t="shared" si="8"/>
        <v>129</v>
      </c>
      <c r="B563" s="53" t="s">
        <v>1220</v>
      </c>
      <c r="C563" s="249">
        <v>1</v>
      </c>
      <c r="D563" s="55">
        <v>42485</v>
      </c>
      <c r="E563" s="92">
        <v>225</v>
      </c>
      <c r="F563" s="123" t="s">
        <v>879</v>
      </c>
      <c r="G563" s="123" t="s">
        <v>326</v>
      </c>
      <c r="H563" s="123" t="s">
        <v>1219</v>
      </c>
      <c r="I563" s="53" t="s">
        <v>827</v>
      </c>
      <c r="J563" s="53" t="s">
        <v>576</v>
      </c>
      <c r="K563" s="53" t="s">
        <v>668</v>
      </c>
      <c r="L563" s="234">
        <v>273.69504999999998</v>
      </c>
      <c r="M563" s="234">
        <v>57.737000000000002</v>
      </c>
      <c r="N563" s="234">
        <v>0</v>
      </c>
      <c r="O563" s="234">
        <v>0</v>
      </c>
      <c r="P563" s="187">
        <v>112847.57891711649</v>
      </c>
      <c r="Q563" s="188">
        <v>0.41231136228849047</v>
      </c>
    </row>
    <row r="564" spans="1:17" ht="11.25" customHeight="1">
      <c r="A564" s="267">
        <f t="shared" si="8"/>
        <v>130</v>
      </c>
      <c r="B564" s="209" t="s">
        <v>516</v>
      </c>
      <c r="C564" s="248">
        <v>0</v>
      </c>
      <c r="D564" s="210"/>
      <c r="E564" s="271">
        <f>SUM(E565:E568)</f>
        <v>657.3900000000001</v>
      </c>
      <c r="F564" s="209" t="s">
        <v>315</v>
      </c>
      <c r="G564" s="209" t="s">
        <v>569</v>
      </c>
      <c r="H564" s="209" t="s">
        <v>570</v>
      </c>
      <c r="I564" s="209" t="s">
        <v>827</v>
      </c>
      <c r="J564" s="209" t="s">
        <v>576</v>
      </c>
      <c r="K564" s="209" t="s">
        <v>668</v>
      </c>
      <c r="L564" s="244">
        <v>657.65112199999999</v>
      </c>
      <c r="M564" s="244">
        <v>180.12032699999997</v>
      </c>
      <c r="N564" s="244">
        <v>0</v>
      </c>
      <c r="O564" s="244">
        <v>0</v>
      </c>
      <c r="P564" s="211">
        <v>354812.11908836814</v>
      </c>
      <c r="Q564" s="212">
        <v>0.53951420018769181</v>
      </c>
    </row>
    <row r="565" spans="1:17" s="4" customFormat="1" ht="11.25" customHeight="1">
      <c r="A565" s="124">
        <f t="shared" si="8"/>
        <v>130</v>
      </c>
      <c r="B565" s="53" t="s">
        <v>516</v>
      </c>
      <c r="C565" s="249">
        <v>1</v>
      </c>
      <c r="D565" s="55">
        <v>34410</v>
      </c>
      <c r="E565" s="92">
        <v>144.30000000000001</v>
      </c>
      <c r="F565" s="53" t="s">
        <v>315</v>
      </c>
      <c r="G565" s="53" t="s">
        <v>569</v>
      </c>
      <c r="H565" s="53" t="s">
        <v>570</v>
      </c>
      <c r="I565" s="53" t="s">
        <v>827</v>
      </c>
      <c r="J565" s="53" t="s">
        <v>576</v>
      </c>
      <c r="K565" s="53" t="s">
        <v>668</v>
      </c>
      <c r="L565" s="234">
        <v>182.81452999999999</v>
      </c>
      <c r="M565" s="234">
        <v>49.016867318012849</v>
      </c>
      <c r="N565" s="234">
        <v>0</v>
      </c>
      <c r="O565" s="234">
        <v>0</v>
      </c>
      <c r="P565" s="187">
        <v>96556.445648566456</v>
      </c>
      <c r="Q565" s="188">
        <v>0.52816614548398566</v>
      </c>
    </row>
    <row r="566" spans="1:17" ht="11.25" customHeight="1">
      <c r="A566" s="124">
        <f t="shared" si="8"/>
        <v>130</v>
      </c>
      <c r="B566" s="53" t="s">
        <v>516</v>
      </c>
      <c r="C566" s="249">
        <v>2</v>
      </c>
      <c r="D566" s="55">
        <v>34424</v>
      </c>
      <c r="E566" s="92">
        <v>144.30000000000001</v>
      </c>
      <c r="F566" s="53" t="s">
        <v>315</v>
      </c>
      <c r="G566" s="53" t="s">
        <v>569</v>
      </c>
      <c r="H566" s="53" t="s">
        <v>570</v>
      </c>
      <c r="I566" s="53" t="s">
        <v>827</v>
      </c>
      <c r="J566" s="53" t="s">
        <v>576</v>
      </c>
      <c r="K566" s="53" t="s">
        <v>668</v>
      </c>
      <c r="L566" s="234">
        <v>140.88321400000001</v>
      </c>
      <c r="M566" s="234">
        <v>37.746166168445896</v>
      </c>
      <c r="N566" s="234">
        <v>0</v>
      </c>
      <c r="O566" s="234">
        <v>0</v>
      </c>
      <c r="P566" s="187">
        <v>74354.724026722208</v>
      </c>
      <c r="Q566" s="188">
        <v>0.52777560871604057</v>
      </c>
    </row>
    <row r="567" spans="1:17" ht="11.25" customHeight="1">
      <c r="A567" s="124">
        <f t="shared" si="8"/>
        <v>130</v>
      </c>
      <c r="B567" s="53" t="s">
        <v>516</v>
      </c>
      <c r="C567" s="249">
        <v>3</v>
      </c>
      <c r="D567" s="55">
        <v>34474</v>
      </c>
      <c r="E567" s="92">
        <v>144.30000000000001</v>
      </c>
      <c r="F567" s="53" t="s">
        <v>315</v>
      </c>
      <c r="G567" s="53" t="s">
        <v>569</v>
      </c>
      <c r="H567" s="53" t="s">
        <v>570</v>
      </c>
      <c r="I567" s="53" t="s">
        <v>827</v>
      </c>
      <c r="J567" s="53" t="s">
        <v>576</v>
      </c>
      <c r="K567" s="53" t="s">
        <v>668</v>
      </c>
      <c r="L567" s="234">
        <v>172.797089</v>
      </c>
      <c r="M567" s="234">
        <v>46.289616013793314</v>
      </c>
      <c r="N567" s="234">
        <v>0</v>
      </c>
      <c r="O567" s="234">
        <v>0</v>
      </c>
      <c r="P567" s="187">
        <v>91184.137977058359</v>
      </c>
      <c r="Q567" s="188">
        <v>0.5276948732455693</v>
      </c>
    </row>
    <row r="568" spans="1:17" ht="11.25" customHeight="1">
      <c r="A568" s="124">
        <f t="shared" si="8"/>
        <v>130</v>
      </c>
      <c r="B568" s="53" t="s">
        <v>516</v>
      </c>
      <c r="C568" s="249">
        <v>4</v>
      </c>
      <c r="D568" s="55">
        <v>34788</v>
      </c>
      <c r="E568" s="92">
        <v>224.49</v>
      </c>
      <c r="F568" s="53" t="s">
        <v>315</v>
      </c>
      <c r="G568" s="53" t="s">
        <v>569</v>
      </c>
      <c r="H568" s="53" t="s">
        <v>570</v>
      </c>
      <c r="I568" s="53" t="s">
        <v>827</v>
      </c>
      <c r="J568" s="53" t="s">
        <v>576</v>
      </c>
      <c r="K568" s="53" t="s">
        <v>668</v>
      </c>
      <c r="L568" s="234">
        <v>161.15628899999999</v>
      </c>
      <c r="M568" s="234">
        <v>47.067677499747937</v>
      </c>
      <c r="N568" s="234">
        <v>0</v>
      </c>
      <c r="O568" s="234">
        <v>0</v>
      </c>
      <c r="P568" s="187">
        <v>92716.811436021162</v>
      </c>
      <c r="Q568" s="188">
        <v>0.57532232847593789</v>
      </c>
    </row>
    <row r="569" spans="1:17" ht="11.25" customHeight="1">
      <c r="A569" s="267">
        <f t="shared" si="8"/>
        <v>131</v>
      </c>
      <c r="B569" s="209" t="s">
        <v>363</v>
      </c>
      <c r="C569" s="248">
        <v>0</v>
      </c>
      <c r="D569" s="210"/>
      <c r="E569" s="271">
        <f>SUM(E570:E573)</f>
        <v>0</v>
      </c>
      <c r="F569" s="209" t="s">
        <v>501</v>
      </c>
      <c r="G569" s="209" t="s">
        <v>728</v>
      </c>
      <c r="H569" s="209" t="s">
        <v>987</v>
      </c>
      <c r="I569" s="209" t="s">
        <v>94</v>
      </c>
      <c r="J569" s="209"/>
      <c r="K569" s="209"/>
      <c r="L569" s="244">
        <v>0</v>
      </c>
      <c r="M569" s="244">
        <v>0</v>
      </c>
      <c r="N569" s="244">
        <v>0</v>
      </c>
      <c r="O569" s="244">
        <v>0</v>
      </c>
      <c r="P569" s="211">
        <v>0</v>
      </c>
      <c r="Q569" s="212">
        <v>0</v>
      </c>
    </row>
    <row r="570" spans="1:17" s="4" customFormat="1" ht="11.25" customHeight="1">
      <c r="A570" s="124">
        <f t="shared" si="8"/>
        <v>131</v>
      </c>
      <c r="B570" s="136" t="s">
        <v>363</v>
      </c>
      <c r="C570" s="250">
        <v>1</v>
      </c>
      <c r="D570" s="138">
        <v>20240</v>
      </c>
      <c r="E570" s="92">
        <v>0</v>
      </c>
      <c r="F570" s="136" t="s">
        <v>501</v>
      </c>
      <c r="G570" s="136" t="s">
        <v>728</v>
      </c>
      <c r="H570" s="136" t="s">
        <v>987</v>
      </c>
      <c r="I570" s="53" t="s">
        <v>94</v>
      </c>
      <c r="J570" s="53"/>
      <c r="K570" s="53"/>
      <c r="L570" s="205">
        <v>0</v>
      </c>
      <c r="M570" s="205">
        <v>0</v>
      </c>
      <c r="N570" s="205">
        <v>0</v>
      </c>
      <c r="O570" s="205">
        <v>0</v>
      </c>
      <c r="P570" s="187">
        <v>0</v>
      </c>
      <c r="Q570" s="188">
        <v>0</v>
      </c>
    </row>
    <row r="571" spans="1:17" ht="11.25" customHeight="1">
      <c r="A571" s="124">
        <f t="shared" si="8"/>
        <v>131</v>
      </c>
      <c r="B571" s="136" t="s">
        <v>363</v>
      </c>
      <c r="C571" s="250">
        <v>2</v>
      </c>
      <c r="D571" s="138">
        <v>20120</v>
      </c>
      <c r="E571" s="92">
        <v>0</v>
      </c>
      <c r="F571" s="136" t="s">
        <v>501</v>
      </c>
      <c r="G571" s="136" t="s">
        <v>728</v>
      </c>
      <c r="H571" s="136" t="s">
        <v>987</v>
      </c>
      <c r="I571" s="136" t="s">
        <v>94</v>
      </c>
      <c r="J571" s="136"/>
      <c r="K571" s="136"/>
      <c r="L571" s="205">
        <v>0</v>
      </c>
      <c r="M571" s="205">
        <v>0</v>
      </c>
      <c r="N571" s="205">
        <v>0</v>
      </c>
      <c r="O571" s="205">
        <v>0</v>
      </c>
      <c r="P571" s="187">
        <v>0</v>
      </c>
      <c r="Q571" s="188">
        <v>0</v>
      </c>
    </row>
    <row r="572" spans="1:17" ht="11.25" customHeight="1">
      <c r="A572" s="124">
        <f t="shared" si="8"/>
        <v>131</v>
      </c>
      <c r="B572" s="136" t="s">
        <v>363</v>
      </c>
      <c r="C572" s="250">
        <v>3</v>
      </c>
      <c r="D572" s="138">
        <v>23042</v>
      </c>
      <c r="E572" s="92">
        <v>0</v>
      </c>
      <c r="F572" s="136" t="s">
        <v>501</v>
      </c>
      <c r="G572" s="136" t="s">
        <v>728</v>
      </c>
      <c r="H572" s="136" t="s">
        <v>987</v>
      </c>
      <c r="I572" s="136" t="s">
        <v>94</v>
      </c>
      <c r="J572" s="136"/>
      <c r="K572" s="136"/>
      <c r="L572" s="205">
        <v>0</v>
      </c>
      <c r="M572" s="205">
        <v>0</v>
      </c>
      <c r="N572" s="205">
        <v>0</v>
      </c>
      <c r="O572" s="205">
        <v>0</v>
      </c>
      <c r="P572" s="187">
        <v>0</v>
      </c>
      <c r="Q572" s="188">
        <v>0</v>
      </c>
    </row>
    <row r="573" spans="1:17" s="4" customFormat="1" ht="12.75" customHeight="1">
      <c r="A573" s="124">
        <f t="shared" si="8"/>
        <v>131</v>
      </c>
      <c r="B573" s="53" t="s">
        <v>363</v>
      </c>
      <c r="C573" s="249">
        <v>4</v>
      </c>
      <c r="D573" s="55">
        <v>23042</v>
      </c>
      <c r="E573" s="92">
        <v>0</v>
      </c>
      <c r="F573" s="53" t="s">
        <v>501</v>
      </c>
      <c r="G573" s="53" t="s">
        <v>728</v>
      </c>
      <c r="H573" s="53" t="s">
        <v>987</v>
      </c>
      <c r="I573" s="53" t="s">
        <v>94</v>
      </c>
      <c r="J573" s="53"/>
      <c r="K573" s="53"/>
      <c r="L573" s="205">
        <v>0</v>
      </c>
      <c r="M573" s="205">
        <v>0</v>
      </c>
      <c r="N573" s="205">
        <v>0</v>
      </c>
      <c r="O573" s="205">
        <v>0</v>
      </c>
      <c r="P573" s="187">
        <v>0</v>
      </c>
      <c r="Q573" s="188">
        <v>0</v>
      </c>
    </row>
    <row r="574" spans="1:17" ht="11.25" customHeight="1">
      <c r="A574" s="267">
        <f t="shared" si="8"/>
        <v>132</v>
      </c>
      <c r="B574" s="209" t="s">
        <v>316</v>
      </c>
      <c r="C574" s="248">
        <v>0</v>
      </c>
      <c r="D574" s="210"/>
      <c r="E574" s="271">
        <f>SUM(E575:E579)</f>
        <v>630</v>
      </c>
      <c r="F574" s="209" t="s">
        <v>315</v>
      </c>
      <c r="G574" s="209" t="s">
        <v>728</v>
      </c>
      <c r="H574" s="209" t="s">
        <v>318</v>
      </c>
      <c r="I574" s="209" t="s">
        <v>827</v>
      </c>
      <c r="J574" s="209" t="s">
        <v>571</v>
      </c>
      <c r="K574" s="209" t="s">
        <v>826</v>
      </c>
      <c r="L574" s="244">
        <v>2099.5508879999998</v>
      </c>
      <c r="M574" s="244">
        <v>1713.7162699999999</v>
      </c>
      <c r="N574" s="244">
        <v>50.315550000000002</v>
      </c>
      <c r="O574" s="244">
        <v>2434.3471136339294</v>
      </c>
      <c r="P574" s="211">
        <v>2356228.161805938</v>
      </c>
      <c r="Q574" s="212">
        <v>1.1222534187063429</v>
      </c>
    </row>
    <row r="575" spans="1:17" s="4" customFormat="1" ht="10.5" customHeight="1">
      <c r="A575" s="124">
        <f t="shared" si="8"/>
        <v>132</v>
      </c>
      <c r="B575" s="53" t="s">
        <v>316</v>
      </c>
      <c r="C575" s="249">
        <v>1</v>
      </c>
      <c r="D575" s="55">
        <v>28197</v>
      </c>
      <c r="E575" s="92">
        <v>0</v>
      </c>
      <c r="F575" s="53" t="s">
        <v>315</v>
      </c>
      <c r="G575" s="53" t="s">
        <v>728</v>
      </c>
      <c r="H575" s="53" t="s">
        <v>318</v>
      </c>
      <c r="I575" s="53" t="s">
        <v>827</v>
      </c>
      <c r="J575" s="53" t="s">
        <v>571</v>
      </c>
      <c r="K575" s="53" t="s">
        <v>826</v>
      </c>
      <c r="L575" s="205">
        <v>0</v>
      </c>
      <c r="M575" s="205">
        <v>0</v>
      </c>
      <c r="N575" s="205">
        <v>0</v>
      </c>
      <c r="O575" s="205">
        <v>0</v>
      </c>
      <c r="P575" s="187">
        <v>0</v>
      </c>
      <c r="Q575" s="188">
        <v>0</v>
      </c>
    </row>
    <row r="576" spans="1:17" ht="11.25" customHeight="1">
      <c r="A576" s="124">
        <f t="shared" si="8"/>
        <v>132</v>
      </c>
      <c r="B576" s="53" t="s">
        <v>316</v>
      </c>
      <c r="C576" s="249">
        <v>2</v>
      </c>
      <c r="D576" s="55">
        <v>28207</v>
      </c>
      <c r="E576" s="92">
        <v>0</v>
      </c>
      <c r="F576" s="53" t="s">
        <v>315</v>
      </c>
      <c r="G576" s="53" t="s">
        <v>728</v>
      </c>
      <c r="H576" s="53" t="s">
        <v>318</v>
      </c>
      <c r="I576" s="53" t="s">
        <v>827</v>
      </c>
      <c r="J576" s="53" t="s">
        <v>571</v>
      </c>
      <c r="K576" s="53" t="s">
        <v>826</v>
      </c>
      <c r="L576" s="205">
        <v>0</v>
      </c>
      <c r="M576" s="205">
        <v>0</v>
      </c>
      <c r="N576" s="205">
        <v>0</v>
      </c>
      <c r="O576" s="205">
        <v>0</v>
      </c>
      <c r="P576" s="187">
        <v>0</v>
      </c>
      <c r="Q576" s="188">
        <v>0</v>
      </c>
    </row>
    <row r="577" spans="1:17" s="4" customFormat="1" ht="11.25" customHeight="1">
      <c r="A577" s="124">
        <f t="shared" si="8"/>
        <v>132</v>
      </c>
      <c r="B577" s="136" t="s">
        <v>316</v>
      </c>
      <c r="C577" s="250">
        <v>3</v>
      </c>
      <c r="D577" s="138">
        <v>32952</v>
      </c>
      <c r="E577" s="128">
        <v>210</v>
      </c>
      <c r="F577" s="136" t="s">
        <v>315</v>
      </c>
      <c r="G577" s="136" t="s">
        <v>728</v>
      </c>
      <c r="H577" s="136" t="s">
        <v>318</v>
      </c>
      <c r="I577" s="136" t="s">
        <v>827</v>
      </c>
      <c r="J577" s="136" t="s">
        <v>571</v>
      </c>
      <c r="K577" s="136" t="s">
        <v>826</v>
      </c>
      <c r="L577" s="234">
        <v>528.30009051569073</v>
      </c>
      <c r="M577" s="234">
        <v>435.119282</v>
      </c>
      <c r="N577" s="234">
        <v>15.544</v>
      </c>
      <c r="O577" s="234">
        <v>632.32655028381714</v>
      </c>
      <c r="P577" s="187">
        <v>598684.95752169471</v>
      </c>
      <c r="Q577" s="188">
        <v>1.1332289512524956</v>
      </c>
    </row>
    <row r="578" spans="1:17" ht="11.25" customHeight="1">
      <c r="A578" s="124">
        <f t="shared" si="8"/>
        <v>132</v>
      </c>
      <c r="B578" s="136" t="s">
        <v>316</v>
      </c>
      <c r="C578" s="250">
        <v>4</v>
      </c>
      <c r="D578" s="138">
        <v>33439</v>
      </c>
      <c r="E578" s="128">
        <v>210</v>
      </c>
      <c r="F578" s="136" t="s">
        <v>315</v>
      </c>
      <c r="G578" s="136" t="s">
        <v>728</v>
      </c>
      <c r="H578" s="136" t="s">
        <v>318</v>
      </c>
      <c r="I578" s="136" t="s">
        <v>827</v>
      </c>
      <c r="J578" s="136" t="s">
        <v>571</v>
      </c>
      <c r="K578" s="136" t="s">
        <v>826</v>
      </c>
      <c r="L578" s="234">
        <v>564.66504925446316</v>
      </c>
      <c r="M578" s="234">
        <v>466.201122</v>
      </c>
      <c r="N578" s="234">
        <v>16.115200000000002</v>
      </c>
      <c r="O578" s="234">
        <v>583.99507336403553</v>
      </c>
      <c r="P578" s="187">
        <v>639652.26073181303</v>
      </c>
      <c r="Q578" s="188">
        <v>1.1327994562021444</v>
      </c>
    </row>
    <row r="579" spans="1:17" s="4" customFormat="1" ht="11.25" customHeight="1">
      <c r="A579" s="124">
        <f t="shared" si="8"/>
        <v>132</v>
      </c>
      <c r="B579" s="53" t="s">
        <v>316</v>
      </c>
      <c r="C579" s="249">
        <v>5</v>
      </c>
      <c r="D579" s="55">
        <v>35871</v>
      </c>
      <c r="E579" s="92">
        <v>210</v>
      </c>
      <c r="F579" s="53" t="s">
        <v>315</v>
      </c>
      <c r="G579" s="53" t="s">
        <v>728</v>
      </c>
      <c r="H579" s="53" t="s">
        <v>318</v>
      </c>
      <c r="I579" s="53" t="s">
        <v>827</v>
      </c>
      <c r="J579" s="53" t="s">
        <v>571</v>
      </c>
      <c r="K579" s="53" t="s">
        <v>826</v>
      </c>
      <c r="L579" s="234">
        <v>1006.5857482298461</v>
      </c>
      <c r="M579" s="234">
        <v>812.39586599999996</v>
      </c>
      <c r="N579" s="234">
        <v>18.65635</v>
      </c>
      <c r="O579" s="234">
        <v>1218.025489986077</v>
      </c>
      <c r="P579" s="187">
        <v>1117890.9435524298</v>
      </c>
      <c r="Q579" s="188">
        <v>1.110576963282385</v>
      </c>
    </row>
    <row r="580" spans="1:17" s="4" customFormat="1" ht="11.25" customHeight="1">
      <c r="A580" s="267">
        <f t="shared" ref="A580:A643" si="9">IF(C580&gt;0,A579,A579+1)</f>
        <v>133</v>
      </c>
      <c r="B580" s="209" t="s">
        <v>765</v>
      </c>
      <c r="C580" s="248">
        <v>0</v>
      </c>
      <c r="D580" s="210"/>
      <c r="E580" s="271">
        <f>SUM(E581:E585)</f>
        <v>115</v>
      </c>
      <c r="F580" s="209" t="s">
        <v>520</v>
      </c>
      <c r="G580" s="209" t="s">
        <v>728</v>
      </c>
      <c r="H580" s="209" t="s">
        <v>521</v>
      </c>
      <c r="I580" s="209" t="s">
        <v>94</v>
      </c>
      <c r="J580" s="209"/>
      <c r="K580" s="209"/>
      <c r="L580" s="244">
        <v>274.33145000000002</v>
      </c>
      <c r="M580" s="244">
        <v>0</v>
      </c>
      <c r="N580" s="244">
        <v>0</v>
      </c>
      <c r="O580" s="244">
        <v>0</v>
      </c>
      <c r="P580" s="211">
        <v>0</v>
      </c>
      <c r="Q580" s="212">
        <v>0</v>
      </c>
    </row>
    <row r="581" spans="1:17" ht="11.25" customHeight="1">
      <c r="A581" s="124">
        <f t="shared" si="9"/>
        <v>133</v>
      </c>
      <c r="B581" s="53" t="s">
        <v>765</v>
      </c>
      <c r="C581" s="249">
        <v>1</v>
      </c>
      <c r="D581" s="55">
        <v>22239</v>
      </c>
      <c r="E581" s="8">
        <v>23</v>
      </c>
      <c r="F581" s="53" t="s">
        <v>520</v>
      </c>
      <c r="G581" s="53" t="s">
        <v>728</v>
      </c>
      <c r="H581" s="53" t="s">
        <v>521</v>
      </c>
      <c r="I581" s="53" t="s">
        <v>94</v>
      </c>
      <c r="J581" s="53"/>
      <c r="K581" s="53"/>
      <c r="L581" s="234">
        <v>152.10565</v>
      </c>
      <c r="M581" s="205">
        <v>0</v>
      </c>
      <c r="N581" s="205">
        <v>0</v>
      </c>
      <c r="O581" s="205">
        <v>0</v>
      </c>
      <c r="P581" s="187">
        <v>0</v>
      </c>
      <c r="Q581" s="188">
        <v>0</v>
      </c>
    </row>
    <row r="582" spans="1:17" s="4" customFormat="1" ht="11.25" customHeight="1">
      <c r="A582" s="124">
        <f t="shared" si="9"/>
        <v>133</v>
      </c>
      <c r="B582" s="53" t="s">
        <v>765</v>
      </c>
      <c r="C582" s="249">
        <v>2</v>
      </c>
      <c r="D582" s="55">
        <v>22239</v>
      </c>
      <c r="E582" s="8">
        <v>23</v>
      </c>
      <c r="F582" s="53" t="s">
        <v>520</v>
      </c>
      <c r="G582" s="53" t="s">
        <v>728</v>
      </c>
      <c r="H582" s="53" t="s">
        <v>521</v>
      </c>
      <c r="I582" s="53" t="s">
        <v>94</v>
      </c>
      <c r="J582" s="53"/>
      <c r="K582" s="53"/>
      <c r="L582" s="234">
        <v>23.800400000000003</v>
      </c>
      <c r="M582" s="205">
        <v>0</v>
      </c>
      <c r="N582" s="205">
        <v>0</v>
      </c>
      <c r="O582" s="205">
        <v>0</v>
      </c>
      <c r="P582" s="187">
        <v>0</v>
      </c>
      <c r="Q582" s="188">
        <v>0</v>
      </c>
    </row>
    <row r="583" spans="1:17" ht="11.25" customHeight="1">
      <c r="A583" s="124">
        <f t="shared" si="9"/>
        <v>133</v>
      </c>
      <c r="B583" s="53" t="s">
        <v>765</v>
      </c>
      <c r="C583" s="249">
        <v>3</v>
      </c>
      <c r="D583" s="55">
        <v>22239</v>
      </c>
      <c r="E583" s="8">
        <v>23</v>
      </c>
      <c r="F583" s="53" t="s">
        <v>520</v>
      </c>
      <c r="G583" s="53" t="s">
        <v>728</v>
      </c>
      <c r="H583" s="53" t="s">
        <v>521</v>
      </c>
      <c r="I583" s="53" t="s">
        <v>94</v>
      </c>
      <c r="J583" s="53"/>
      <c r="K583" s="53"/>
      <c r="L583" s="234">
        <v>0</v>
      </c>
      <c r="M583" s="205">
        <v>0</v>
      </c>
      <c r="N583" s="205">
        <v>0</v>
      </c>
      <c r="O583" s="205">
        <v>0</v>
      </c>
      <c r="P583" s="187">
        <v>0</v>
      </c>
      <c r="Q583" s="188">
        <v>0</v>
      </c>
    </row>
    <row r="584" spans="1:17" s="4" customFormat="1" ht="11.25" customHeight="1">
      <c r="A584" s="124">
        <f t="shared" si="9"/>
        <v>133</v>
      </c>
      <c r="B584" s="53" t="s">
        <v>765</v>
      </c>
      <c r="C584" s="249">
        <v>4</v>
      </c>
      <c r="D584" s="55">
        <v>23238</v>
      </c>
      <c r="E584" s="8">
        <v>23</v>
      </c>
      <c r="F584" s="53" t="s">
        <v>520</v>
      </c>
      <c r="G584" s="53" t="s">
        <v>728</v>
      </c>
      <c r="H584" s="53" t="s">
        <v>521</v>
      </c>
      <c r="I584" s="53" t="s">
        <v>94</v>
      </c>
      <c r="J584" s="53"/>
      <c r="K584" s="53"/>
      <c r="L584" s="234">
        <v>48.774899999999995</v>
      </c>
      <c r="M584" s="205">
        <v>0</v>
      </c>
      <c r="N584" s="205">
        <v>0</v>
      </c>
      <c r="O584" s="205">
        <v>0</v>
      </c>
      <c r="P584" s="187">
        <v>0</v>
      </c>
      <c r="Q584" s="188">
        <v>0</v>
      </c>
    </row>
    <row r="585" spans="1:17" ht="11.25" customHeight="1">
      <c r="A585" s="124">
        <f t="shared" si="9"/>
        <v>133</v>
      </c>
      <c r="B585" s="53" t="s">
        <v>765</v>
      </c>
      <c r="C585" s="249">
        <v>5</v>
      </c>
      <c r="D585" s="55">
        <v>24420</v>
      </c>
      <c r="E585" s="8">
        <v>23</v>
      </c>
      <c r="F585" s="53" t="s">
        <v>520</v>
      </c>
      <c r="G585" s="53" t="s">
        <v>728</v>
      </c>
      <c r="H585" s="53" t="s">
        <v>521</v>
      </c>
      <c r="I585" s="53" t="s">
        <v>94</v>
      </c>
      <c r="J585" s="53"/>
      <c r="K585" s="53"/>
      <c r="L585" s="234">
        <v>49.650500000000008</v>
      </c>
      <c r="M585" s="205">
        <v>0</v>
      </c>
      <c r="N585" s="205">
        <v>0</v>
      </c>
      <c r="O585" s="205">
        <v>0</v>
      </c>
      <c r="P585" s="187">
        <v>0</v>
      </c>
      <c r="Q585" s="188">
        <v>0</v>
      </c>
    </row>
    <row r="586" spans="1:17" ht="11.25" customHeight="1">
      <c r="A586" s="267">
        <f t="shared" si="9"/>
        <v>134</v>
      </c>
      <c r="B586" s="209" t="s">
        <v>43</v>
      </c>
      <c r="C586" s="248">
        <v>0</v>
      </c>
      <c r="D586" s="210"/>
      <c r="E586" s="271">
        <f>SUM(E587:E589)</f>
        <v>77.650000000000006</v>
      </c>
      <c r="F586" s="209" t="s">
        <v>989</v>
      </c>
      <c r="G586" s="209" t="s">
        <v>569</v>
      </c>
      <c r="H586" s="209" t="s">
        <v>40</v>
      </c>
      <c r="I586" s="209" t="s">
        <v>94</v>
      </c>
      <c r="J586" s="209"/>
      <c r="K586" s="209"/>
      <c r="L586" s="244">
        <v>588.05494999999996</v>
      </c>
      <c r="M586" s="244">
        <v>0</v>
      </c>
      <c r="N586" s="244">
        <v>0</v>
      </c>
      <c r="O586" s="244">
        <v>0</v>
      </c>
      <c r="P586" s="211">
        <v>0</v>
      </c>
      <c r="Q586" s="212">
        <v>0</v>
      </c>
    </row>
    <row r="587" spans="1:17" ht="11.25" customHeight="1">
      <c r="A587" s="124">
        <f t="shared" si="9"/>
        <v>134</v>
      </c>
      <c r="B587" s="53" t="s">
        <v>43</v>
      </c>
      <c r="C587" s="249">
        <v>1</v>
      </c>
      <c r="D587" s="55">
        <v>22669</v>
      </c>
      <c r="E587" s="8">
        <v>29.25</v>
      </c>
      <c r="F587" s="53" t="s">
        <v>989</v>
      </c>
      <c r="G587" s="53" t="s">
        <v>569</v>
      </c>
      <c r="H587" s="53" t="s">
        <v>40</v>
      </c>
      <c r="I587" s="53" t="s">
        <v>94</v>
      </c>
      <c r="J587" s="53"/>
      <c r="K587" s="53"/>
      <c r="L587" s="234">
        <v>222.07405</v>
      </c>
      <c r="M587" s="205">
        <v>0</v>
      </c>
      <c r="N587" s="205">
        <v>0</v>
      </c>
      <c r="O587" s="205">
        <v>0</v>
      </c>
      <c r="P587" s="187">
        <v>0</v>
      </c>
      <c r="Q587" s="188">
        <v>0</v>
      </c>
    </row>
    <row r="588" spans="1:17" ht="11.25" customHeight="1">
      <c r="A588" s="124">
        <f t="shared" si="9"/>
        <v>134</v>
      </c>
      <c r="B588" s="53" t="s">
        <v>43</v>
      </c>
      <c r="C588" s="249">
        <v>2</v>
      </c>
      <c r="D588" s="55">
        <v>20091</v>
      </c>
      <c r="E588" s="8">
        <v>24.2</v>
      </c>
      <c r="F588" s="53" t="s">
        <v>989</v>
      </c>
      <c r="G588" s="53" t="s">
        <v>569</v>
      </c>
      <c r="H588" s="53" t="s">
        <v>40</v>
      </c>
      <c r="I588" s="53" t="s">
        <v>94</v>
      </c>
      <c r="J588" s="53"/>
      <c r="K588" s="53"/>
      <c r="L588" s="234">
        <v>188.58234999999999</v>
      </c>
      <c r="M588" s="205">
        <v>0</v>
      </c>
      <c r="N588" s="205">
        <v>0</v>
      </c>
      <c r="O588" s="205">
        <v>0</v>
      </c>
      <c r="P588" s="187">
        <v>0</v>
      </c>
      <c r="Q588" s="188">
        <v>0</v>
      </c>
    </row>
    <row r="589" spans="1:17" s="4" customFormat="1" ht="11.25" customHeight="1">
      <c r="A589" s="124">
        <f t="shared" si="9"/>
        <v>134</v>
      </c>
      <c r="B589" s="53" t="s">
        <v>43</v>
      </c>
      <c r="C589" s="249">
        <v>3</v>
      </c>
      <c r="D589" s="55">
        <v>20091</v>
      </c>
      <c r="E589" s="8">
        <v>24.2</v>
      </c>
      <c r="F589" s="53" t="s">
        <v>989</v>
      </c>
      <c r="G589" s="53" t="s">
        <v>569</v>
      </c>
      <c r="H589" s="53" t="s">
        <v>40</v>
      </c>
      <c r="I589" s="53" t="s">
        <v>94</v>
      </c>
      <c r="J589" s="53"/>
      <c r="K589" s="53"/>
      <c r="L589" s="234">
        <v>177.39855</v>
      </c>
      <c r="M589" s="205">
        <v>0</v>
      </c>
      <c r="N589" s="205">
        <v>0</v>
      </c>
      <c r="O589" s="205">
        <v>0</v>
      </c>
      <c r="P589" s="187">
        <v>0</v>
      </c>
      <c r="Q589" s="188">
        <v>0</v>
      </c>
    </row>
    <row r="590" spans="1:17" ht="11.25" customHeight="1">
      <c r="A590" s="267">
        <f t="shared" si="9"/>
        <v>135</v>
      </c>
      <c r="B590" s="209" t="s">
        <v>710</v>
      </c>
      <c r="C590" s="245">
        <v>0</v>
      </c>
      <c r="D590" s="209"/>
      <c r="E590" s="271">
        <f>SUM(E591:E593)</f>
        <v>464</v>
      </c>
      <c r="F590" s="209" t="s">
        <v>955</v>
      </c>
      <c r="G590" s="209" t="s">
        <v>326</v>
      </c>
      <c r="H590" s="209" t="s">
        <v>785</v>
      </c>
      <c r="I590" s="209" t="s">
        <v>827</v>
      </c>
      <c r="J590" s="209" t="s">
        <v>576</v>
      </c>
      <c r="K590" s="209" t="s">
        <v>668</v>
      </c>
      <c r="L590" s="244">
        <v>0</v>
      </c>
      <c r="M590" s="244">
        <v>0</v>
      </c>
      <c r="N590" s="244">
        <v>0</v>
      </c>
      <c r="O590" s="244">
        <v>0</v>
      </c>
      <c r="P590" s="211">
        <v>0</v>
      </c>
      <c r="Q590" s="212">
        <v>0</v>
      </c>
    </row>
    <row r="591" spans="1:17" s="4" customFormat="1" ht="11.25" customHeight="1">
      <c r="A591" s="124">
        <f t="shared" si="9"/>
        <v>135</v>
      </c>
      <c r="B591" s="53" t="s">
        <v>710</v>
      </c>
      <c r="C591" s="238">
        <v>1</v>
      </c>
      <c r="D591" s="55">
        <v>39936</v>
      </c>
      <c r="E591" s="92">
        <v>145</v>
      </c>
      <c r="F591" s="53" t="s">
        <v>955</v>
      </c>
      <c r="G591" s="53" t="s">
        <v>326</v>
      </c>
      <c r="H591" s="53" t="s">
        <v>785</v>
      </c>
      <c r="I591" s="53" t="s">
        <v>827</v>
      </c>
      <c r="J591" s="53" t="s">
        <v>576</v>
      </c>
      <c r="K591" s="53" t="s">
        <v>668</v>
      </c>
      <c r="L591" s="234">
        <v>0</v>
      </c>
      <c r="M591" s="234">
        <v>0</v>
      </c>
      <c r="N591" s="234">
        <v>0</v>
      </c>
      <c r="O591" s="234">
        <v>0</v>
      </c>
      <c r="P591" s="187">
        <v>0</v>
      </c>
      <c r="Q591" s="188">
        <v>0</v>
      </c>
    </row>
    <row r="592" spans="1:17" s="4" customFormat="1" ht="11.25" customHeight="1">
      <c r="A592" s="124">
        <f t="shared" si="9"/>
        <v>135</v>
      </c>
      <c r="B592" s="53" t="s">
        <v>710</v>
      </c>
      <c r="C592" s="238">
        <v>2</v>
      </c>
      <c r="D592" s="55">
        <v>39936</v>
      </c>
      <c r="E592" s="92">
        <v>145</v>
      </c>
      <c r="F592" s="53" t="s">
        <v>955</v>
      </c>
      <c r="G592" s="53" t="s">
        <v>326</v>
      </c>
      <c r="H592" s="53" t="s">
        <v>785</v>
      </c>
      <c r="I592" s="53" t="s">
        <v>827</v>
      </c>
      <c r="J592" s="53" t="s">
        <v>576</v>
      </c>
      <c r="K592" s="53" t="s">
        <v>668</v>
      </c>
      <c r="L592" s="234">
        <v>0</v>
      </c>
      <c r="M592" s="234">
        <v>0</v>
      </c>
      <c r="N592" s="234">
        <v>0</v>
      </c>
      <c r="O592" s="234">
        <v>0</v>
      </c>
      <c r="P592" s="187">
        <v>0</v>
      </c>
      <c r="Q592" s="188">
        <v>0</v>
      </c>
    </row>
    <row r="593" spans="1:17" ht="11.25" customHeight="1">
      <c r="A593" s="124">
        <f t="shared" si="9"/>
        <v>135</v>
      </c>
      <c r="B593" s="53" t="s">
        <v>710</v>
      </c>
      <c r="C593" s="238">
        <v>3</v>
      </c>
      <c r="D593" s="55">
        <v>39936</v>
      </c>
      <c r="E593" s="92">
        <v>174</v>
      </c>
      <c r="F593" s="53" t="s">
        <v>955</v>
      </c>
      <c r="G593" s="53" t="s">
        <v>326</v>
      </c>
      <c r="H593" s="53" t="s">
        <v>785</v>
      </c>
      <c r="I593" s="53" t="s">
        <v>827</v>
      </c>
      <c r="J593" s="53" t="s">
        <v>576</v>
      </c>
      <c r="K593" s="53" t="s">
        <v>668</v>
      </c>
      <c r="L593" s="234">
        <v>0</v>
      </c>
      <c r="M593" s="234">
        <v>0</v>
      </c>
      <c r="N593" s="234">
        <v>0</v>
      </c>
      <c r="O593" s="234">
        <v>0</v>
      </c>
      <c r="P593" s="187">
        <v>0</v>
      </c>
      <c r="Q593" s="188">
        <v>0</v>
      </c>
    </row>
    <row r="594" spans="1:17" ht="11.25" customHeight="1">
      <c r="A594" s="267">
        <f t="shared" si="9"/>
        <v>136</v>
      </c>
      <c r="B594" s="209" t="s">
        <v>752</v>
      </c>
      <c r="C594" s="248">
        <v>0</v>
      </c>
      <c r="D594" s="210"/>
      <c r="E594" s="271">
        <f>SUM(E595:E596)</f>
        <v>120</v>
      </c>
      <c r="F594" s="209" t="s">
        <v>532</v>
      </c>
      <c r="G594" s="209" t="s">
        <v>326</v>
      </c>
      <c r="H594" s="209" t="s">
        <v>254</v>
      </c>
      <c r="I594" s="209" t="s">
        <v>827</v>
      </c>
      <c r="J594" s="209" t="s">
        <v>571</v>
      </c>
      <c r="K594" s="209" t="s">
        <v>826</v>
      </c>
      <c r="L594" s="244">
        <v>0</v>
      </c>
      <c r="M594" s="244">
        <v>0</v>
      </c>
      <c r="N594" s="244">
        <v>0</v>
      </c>
      <c r="O594" s="244">
        <v>0</v>
      </c>
      <c r="P594" s="211">
        <v>0</v>
      </c>
      <c r="Q594" s="212">
        <v>0</v>
      </c>
    </row>
    <row r="595" spans="1:17" s="4" customFormat="1" ht="11.25" customHeight="1">
      <c r="A595" s="124">
        <f t="shared" si="9"/>
        <v>136</v>
      </c>
      <c r="B595" s="53" t="s">
        <v>752</v>
      </c>
      <c r="C595" s="249">
        <v>1</v>
      </c>
      <c r="D595" s="55">
        <v>41160</v>
      </c>
      <c r="E595" s="92">
        <v>60</v>
      </c>
      <c r="F595" s="53" t="s">
        <v>532</v>
      </c>
      <c r="G595" s="53" t="s">
        <v>326</v>
      </c>
      <c r="H595" s="53" t="s">
        <v>254</v>
      </c>
      <c r="I595" s="53" t="s">
        <v>827</v>
      </c>
      <c r="J595" s="53" t="s">
        <v>571</v>
      </c>
      <c r="K595" s="53" t="s">
        <v>826</v>
      </c>
      <c r="L595" s="234">
        <v>0</v>
      </c>
      <c r="M595" s="234">
        <v>0</v>
      </c>
      <c r="N595" s="234">
        <v>0</v>
      </c>
      <c r="O595" s="234">
        <v>0</v>
      </c>
      <c r="P595" s="187">
        <v>0</v>
      </c>
      <c r="Q595" s="188">
        <v>0</v>
      </c>
    </row>
    <row r="596" spans="1:17" ht="11.25" customHeight="1">
      <c r="A596" s="124">
        <f t="shared" si="9"/>
        <v>136</v>
      </c>
      <c r="B596" s="53" t="s">
        <v>752</v>
      </c>
      <c r="C596" s="249">
        <v>2</v>
      </c>
      <c r="D596" s="55">
        <v>41027</v>
      </c>
      <c r="E596" s="92">
        <v>60</v>
      </c>
      <c r="F596" s="53" t="s">
        <v>532</v>
      </c>
      <c r="G596" s="53" t="s">
        <v>326</v>
      </c>
      <c r="H596" s="53" t="s">
        <v>254</v>
      </c>
      <c r="I596" s="53" t="s">
        <v>827</v>
      </c>
      <c r="J596" s="53" t="s">
        <v>571</v>
      </c>
      <c r="K596" s="53" t="s">
        <v>826</v>
      </c>
      <c r="L596" s="234">
        <v>0</v>
      </c>
      <c r="M596" s="234">
        <v>0</v>
      </c>
      <c r="N596" s="234">
        <v>0</v>
      </c>
      <c r="O596" s="234">
        <v>0</v>
      </c>
      <c r="P596" s="187">
        <v>0</v>
      </c>
      <c r="Q596" s="188">
        <v>0</v>
      </c>
    </row>
    <row r="597" spans="1:17" ht="11.25" customHeight="1">
      <c r="A597" s="267">
        <f t="shared" si="9"/>
        <v>137</v>
      </c>
      <c r="B597" s="209" t="s">
        <v>349</v>
      </c>
      <c r="C597" s="248">
        <v>0</v>
      </c>
      <c r="D597" s="210"/>
      <c r="E597" s="271">
        <f>SUM(E598:E599)</f>
        <v>0</v>
      </c>
      <c r="F597" s="209" t="s">
        <v>46</v>
      </c>
      <c r="G597" s="209" t="s">
        <v>728</v>
      </c>
      <c r="H597" s="209" t="s">
        <v>346</v>
      </c>
      <c r="I597" s="209" t="s">
        <v>94</v>
      </c>
      <c r="J597" s="209"/>
      <c r="K597" s="209"/>
      <c r="L597" s="244">
        <v>0</v>
      </c>
      <c r="M597" s="244">
        <v>0</v>
      </c>
      <c r="N597" s="244">
        <v>0</v>
      </c>
      <c r="O597" s="244">
        <v>0</v>
      </c>
      <c r="P597" s="211">
        <v>0</v>
      </c>
      <c r="Q597" s="212">
        <v>0</v>
      </c>
    </row>
    <row r="598" spans="1:17" ht="11.25" customHeight="1">
      <c r="A598" s="124">
        <f t="shared" si="9"/>
        <v>137</v>
      </c>
      <c r="B598" s="53" t="s">
        <v>349</v>
      </c>
      <c r="C598" s="249">
        <v>1</v>
      </c>
      <c r="D598" s="55">
        <v>36867</v>
      </c>
      <c r="E598" s="92">
        <v>0</v>
      </c>
      <c r="F598" s="53" t="s">
        <v>46</v>
      </c>
      <c r="G598" s="53" t="s">
        <v>728</v>
      </c>
      <c r="H598" s="53" t="s">
        <v>346</v>
      </c>
      <c r="I598" s="53" t="s">
        <v>94</v>
      </c>
      <c r="J598" s="53"/>
      <c r="K598" s="53"/>
      <c r="L598" s="205">
        <v>0</v>
      </c>
      <c r="M598" s="205">
        <v>0</v>
      </c>
      <c r="N598" s="205">
        <v>0</v>
      </c>
      <c r="O598" s="205">
        <v>0</v>
      </c>
      <c r="P598" s="187">
        <v>0</v>
      </c>
      <c r="Q598" s="188">
        <v>0</v>
      </c>
    </row>
    <row r="599" spans="1:17" ht="11.25" customHeight="1">
      <c r="A599" s="124">
        <f t="shared" si="9"/>
        <v>137</v>
      </c>
      <c r="B599" s="53" t="s">
        <v>349</v>
      </c>
      <c r="C599" s="249">
        <v>2</v>
      </c>
      <c r="D599" s="55">
        <v>36737</v>
      </c>
      <c r="E599" s="92">
        <v>0</v>
      </c>
      <c r="F599" s="53" t="s">
        <v>46</v>
      </c>
      <c r="G599" s="53" t="s">
        <v>728</v>
      </c>
      <c r="H599" s="53" t="s">
        <v>346</v>
      </c>
      <c r="I599" s="53" t="s">
        <v>94</v>
      </c>
      <c r="J599" s="53"/>
      <c r="K599" s="53"/>
      <c r="L599" s="205">
        <v>0</v>
      </c>
      <c r="M599" s="205">
        <v>0</v>
      </c>
      <c r="N599" s="205">
        <v>0</v>
      </c>
      <c r="O599" s="205">
        <v>0</v>
      </c>
      <c r="P599" s="187">
        <v>0</v>
      </c>
      <c r="Q599" s="188">
        <v>0</v>
      </c>
    </row>
    <row r="600" spans="1:17" ht="11.25" customHeight="1">
      <c r="A600" s="267">
        <f t="shared" si="9"/>
        <v>138</v>
      </c>
      <c r="B600" s="209" t="s">
        <v>249</v>
      </c>
      <c r="C600" s="248">
        <v>0</v>
      </c>
      <c r="D600" s="210"/>
      <c r="E600" s="271">
        <f>SUM(E601:E602)</f>
        <v>32</v>
      </c>
      <c r="F600" s="209" t="s">
        <v>123</v>
      </c>
      <c r="G600" s="209" t="s">
        <v>728</v>
      </c>
      <c r="H600" s="209" t="s">
        <v>124</v>
      </c>
      <c r="I600" s="209" t="s">
        <v>94</v>
      </c>
      <c r="J600" s="209"/>
      <c r="K600" s="209"/>
      <c r="L600" s="244">
        <v>97.370700000000014</v>
      </c>
      <c r="M600" s="244">
        <v>0</v>
      </c>
      <c r="N600" s="244">
        <v>0</v>
      </c>
      <c r="O600" s="244">
        <v>0</v>
      </c>
      <c r="P600" s="211">
        <v>0</v>
      </c>
      <c r="Q600" s="212">
        <v>0</v>
      </c>
    </row>
    <row r="601" spans="1:17" s="4" customFormat="1" ht="11.25" customHeight="1">
      <c r="A601" s="124">
        <f t="shared" si="9"/>
        <v>138</v>
      </c>
      <c r="B601" s="53" t="s">
        <v>249</v>
      </c>
      <c r="C601" s="249">
        <v>1</v>
      </c>
      <c r="D601" s="55">
        <v>33885</v>
      </c>
      <c r="E601" s="8">
        <v>16</v>
      </c>
      <c r="F601" s="53" t="s">
        <v>123</v>
      </c>
      <c r="G601" s="53" t="s">
        <v>728</v>
      </c>
      <c r="H601" s="53" t="s">
        <v>124</v>
      </c>
      <c r="I601" s="53" t="s">
        <v>94</v>
      </c>
      <c r="J601" s="53"/>
      <c r="K601" s="53"/>
      <c r="L601" s="234">
        <v>47.411750000000005</v>
      </c>
      <c r="M601" s="205">
        <v>0</v>
      </c>
      <c r="N601" s="205">
        <v>0</v>
      </c>
      <c r="O601" s="205">
        <v>0</v>
      </c>
      <c r="P601" s="187">
        <v>0</v>
      </c>
      <c r="Q601" s="188">
        <v>0</v>
      </c>
    </row>
    <row r="602" spans="1:17" ht="11.25" customHeight="1">
      <c r="A602" s="124">
        <f t="shared" si="9"/>
        <v>138</v>
      </c>
      <c r="B602" s="53" t="s">
        <v>249</v>
      </c>
      <c r="C602" s="249">
        <v>2</v>
      </c>
      <c r="D602" s="55">
        <v>33954</v>
      </c>
      <c r="E602" s="8">
        <v>16</v>
      </c>
      <c r="F602" s="53" t="s">
        <v>123</v>
      </c>
      <c r="G602" s="53" t="s">
        <v>728</v>
      </c>
      <c r="H602" s="53" t="s">
        <v>124</v>
      </c>
      <c r="I602" s="53" t="s">
        <v>94</v>
      </c>
      <c r="J602" s="53"/>
      <c r="K602" s="53"/>
      <c r="L602" s="234">
        <v>49.958950000000009</v>
      </c>
      <c r="M602" s="205">
        <v>0</v>
      </c>
      <c r="N602" s="205">
        <v>0</v>
      </c>
      <c r="O602" s="205">
        <v>0</v>
      </c>
      <c r="P602" s="187">
        <v>0</v>
      </c>
      <c r="Q602" s="188">
        <v>0</v>
      </c>
    </row>
    <row r="603" spans="1:17" ht="11.25" customHeight="1">
      <c r="A603" s="267">
        <f t="shared" si="9"/>
        <v>139</v>
      </c>
      <c r="B603" s="209" t="s">
        <v>457</v>
      </c>
      <c r="C603" s="248">
        <v>0</v>
      </c>
      <c r="D603" s="210"/>
      <c r="E603" s="271">
        <f>SUM(E604:E605)</f>
        <v>250</v>
      </c>
      <c r="F603" s="209" t="s">
        <v>532</v>
      </c>
      <c r="G603" s="209" t="s">
        <v>728</v>
      </c>
      <c r="H603" s="209" t="s">
        <v>74</v>
      </c>
      <c r="I603" s="209" t="s">
        <v>94</v>
      </c>
      <c r="J603" s="209"/>
      <c r="K603" s="209"/>
      <c r="L603" s="244">
        <v>118.76320000000001</v>
      </c>
      <c r="M603" s="244">
        <v>0</v>
      </c>
      <c r="N603" s="244">
        <v>0</v>
      </c>
      <c r="O603" s="244">
        <v>0</v>
      </c>
      <c r="P603" s="211">
        <v>0</v>
      </c>
      <c r="Q603" s="212">
        <v>0</v>
      </c>
    </row>
    <row r="604" spans="1:17" ht="11.25" customHeight="1">
      <c r="A604" s="124">
        <f t="shared" si="9"/>
        <v>139</v>
      </c>
      <c r="B604" s="53" t="s">
        <v>457</v>
      </c>
      <c r="C604" s="249">
        <v>1</v>
      </c>
      <c r="D604" s="55">
        <v>39581</v>
      </c>
      <c r="E604" s="8">
        <v>125</v>
      </c>
      <c r="F604" s="53" t="s">
        <v>532</v>
      </c>
      <c r="G604" s="53" t="s">
        <v>728</v>
      </c>
      <c r="H604" s="53" t="s">
        <v>74</v>
      </c>
      <c r="I604" s="53" t="s">
        <v>94</v>
      </c>
      <c r="J604" s="53"/>
      <c r="K604" s="53"/>
      <c r="L604" s="234">
        <v>114.71355000000001</v>
      </c>
      <c r="M604" s="205">
        <v>0</v>
      </c>
      <c r="N604" s="205">
        <v>0</v>
      </c>
      <c r="O604" s="205">
        <v>0</v>
      </c>
      <c r="P604" s="187">
        <v>0</v>
      </c>
      <c r="Q604" s="188">
        <v>0</v>
      </c>
    </row>
    <row r="605" spans="1:17" s="4" customFormat="1" ht="11.25" customHeight="1">
      <c r="A605" s="124">
        <f t="shared" si="9"/>
        <v>139</v>
      </c>
      <c r="B605" s="53" t="s">
        <v>457</v>
      </c>
      <c r="C605" s="249">
        <v>2</v>
      </c>
      <c r="D605" s="55">
        <v>39630</v>
      </c>
      <c r="E605" s="8">
        <v>125</v>
      </c>
      <c r="F605" s="53" t="s">
        <v>532</v>
      </c>
      <c r="G605" s="53" t="s">
        <v>728</v>
      </c>
      <c r="H605" s="53" t="s">
        <v>74</v>
      </c>
      <c r="I605" s="53" t="s">
        <v>94</v>
      </c>
      <c r="J605" s="53"/>
      <c r="K605" s="53"/>
      <c r="L605" s="234">
        <v>4.0496500000000006</v>
      </c>
      <c r="M605" s="205">
        <v>0</v>
      </c>
      <c r="N605" s="205">
        <v>0</v>
      </c>
      <c r="O605" s="205">
        <v>0</v>
      </c>
      <c r="P605" s="187">
        <v>0</v>
      </c>
      <c r="Q605" s="188">
        <v>0</v>
      </c>
    </row>
    <row r="606" spans="1:17" s="4" customFormat="1" ht="11.25" customHeight="1">
      <c r="A606" s="267">
        <f t="shared" si="9"/>
        <v>140</v>
      </c>
      <c r="B606" s="209" t="s">
        <v>991</v>
      </c>
      <c r="C606" s="248">
        <v>0</v>
      </c>
      <c r="D606" s="210"/>
      <c r="E606" s="271">
        <f>SUM(E607:E610)</f>
        <v>920</v>
      </c>
      <c r="F606" s="209" t="s">
        <v>989</v>
      </c>
      <c r="G606" s="209" t="s">
        <v>728</v>
      </c>
      <c r="H606" s="209" t="s">
        <v>990</v>
      </c>
      <c r="I606" s="209" t="s">
        <v>827</v>
      </c>
      <c r="J606" s="209" t="s">
        <v>571</v>
      </c>
      <c r="K606" s="209" t="s">
        <v>826</v>
      </c>
      <c r="L606" s="244">
        <v>4458.8455900000008</v>
      </c>
      <c r="M606" s="244">
        <v>2968.404</v>
      </c>
      <c r="N606" s="244">
        <v>0</v>
      </c>
      <c r="O606" s="244">
        <v>871</v>
      </c>
      <c r="P606" s="211">
        <v>5141496.0794525519</v>
      </c>
      <c r="Q606" s="212">
        <v>1.1531002757717275</v>
      </c>
    </row>
    <row r="607" spans="1:17" s="4" customFormat="1" ht="11.25" customHeight="1">
      <c r="A607" s="124">
        <f t="shared" si="9"/>
        <v>140</v>
      </c>
      <c r="B607" s="53" t="s">
        <v>991</v>
      </c>
      <c r="C607" s="249">
        <v>1</v>
      </c>
      <c r="D607" s="55">
        <v>35793</v>
      </c>
      <c r="E607" s="92">
        <v>210</v>
      </c>
      <c r="F607" s="53" t="s">
        <v>989</v>
      </c>
      <c r="G607" s="53" t="s">
        <v>728</v>
      </c>
      <c r="H607" s="53" t="s">
        <v>990</v>
      </c>
      <c r="I607" s="53" t="s">
        <v>827</v>
      </c>
      <c r="J607" s="53" t="s">
        <v>571</v>
      </c>
      <c r="K607" s="53" t="s">
        <v>826</v>
      </c>
      <c r="L607" s="234">
        <v>1320.0421000000003</v>
      </c>
      <c r="M607" s="234">
        <v>902.221</v>
      </c>
      <c r="N607" s="234">
        <v>0</v>
      </c>
      <c r="O607" s="234">
        <v>331</v>
      </c>
      <c r="P607" s="187">
        <v>1562903.2558955273</v>
      </c>
      <c r="Q607" s="188">
        <v>1.1839798563208908</v>
      </c>
    </row>
    <row r="608" spans="1:17" s="4" customFormat="1" ht="11.25" customHeight="1">
      <c r="A608" s="124">
        <f t="shared" si="9"/>
        <v>140</v>
      </c>
      <c r="B608" s="53" t="s">
        <v>991</v>
      </c>
      <c r="C608" s="249">
        <v>2</v>
      </c>
      <c r="D608" s="55">
        <v>36084</v>
      </c>
      <c r="E608" s="92">
        <v>210</v>
      </c>
      <c r="F608" s="53" t="s">
        <v>989</v>
      </c>
      <c r="G608" s="53" t="s">
        <v>728</v>
      </c>
      <c r="H608" s="53" t="s">
        <v>990</v>
      </c>
      <c r="I608" s="53" t="s">
        <v>827</v>
      </c>
      <c r="J608" s="53" t="s">
        <v>571</v>
      </c>
      <c r="K608" s="53" t="s">
        <v>826</v>
      </c>
      <c r="L608" s="234">
        <v>0</v>
      </c>
      <c r="M608" s="234">
        <v>0</v>
      </c>
      <c r="N608" s="234">
        <v>0</v>
      </c>
      <c r="O608" s="234">
        <v>0</v>
      </c>
      <c r="P608" s="187">
        <v>0</v>
      </c>
      <c r="Q608" s="188">
        <v>0</v>
      </c>
    </row>
    <row r="609" spans="1:17" s="4" customFormat="1" ht="11.25" customHeight="1">
      <c r="A609" s="124">
        <f t="shared" si="9"/>
        <v>140</v>
      </c>
      <c r="B609" s="53" t="s">
        <v>991</v>
      </c>
      <c r="C609" s="249">
        <v>3</v>
      </c>
      <c r="D609" s="55">
        <v>39450</v>
      </c>
      <c r="E609" s="92">
        <v>250</v>
      </c>
      <c r="F609" s="53" t="s">
        <v>989</v>
      </c>
      <c r="G609" s="53" t="s">
        <v>728</v>
      </c>
      <c r="H609" s="53" t="s">
        <v>990</v>
      </c>
      <c r="I609" s="53" t="s">
        <v>827</v>
      </c>
      <c r="J609" s="53" t="s">
        <v>571</v>
      </c>
      <c r="K609" s="53" t="s">
        <v>826</v>
      </c>
      <c r="L609" s="234">
        <v>1508.7095949999998</v>
      </c>
      <c r="M609" s="234">
        <v>996.83</v>
      </c>
      <c r="N609" s="234">
        <v>0</v>
      </c>
      <c r="O609" s="234">
        <v>282</v>
      </c>
      <c r="P609" s="187">
        <v>1726553.5476841296</v>
      </c>
      <c r="Q609" s="188">
        <v>1.1443909108857557</v>
      </c>
    </row>
    <row r="610" spans="1:17" s="4" customFormat="1" ht="11.25" customHeight="1">
      <c r="A610" s="124">
        <f t="shared" si="9"/>
        <v>140</v>
      </c>
      <c r="B610" s="53" t="s">
        <v>991</v>
      </c>
      <c r="C610" s="249">
        <v>4</v>
      </c>
      <c r="D610" s="55">
        <v>39660</v>
      </c>
      <c r="E610" s="92">
        <v>250</v>
      </c>
      <c r="F610" s="53" t="s">
        <v>989</v>
      </c>
      <c r="G610" s="53" t="s">
        <v>728</v>
      </c>
      <c r="H610" s="53" t="s">
        <v>990</v>
      </c>
      <c r="I610" s="53" t="s">
        <v>827</v>
      </c>
      <c r="J610" s="53" t="s">
        <v>571</v>
      </c>
      <c r="K610" s="53" t="s">
        <v>826</v>
      </c>
      <c r="L610" s="234">
        <v>1630.0938950000004</v>
      </c>
      <c r="M610" s="234">
        <v>1069.3530000000001</v>
      </c>
      <c r="N610" s="234">
        <v>0</v>
      </c>
      <c r="O610" s="234">
        <v>258</v>
      </c>
      <c r="P610" s="187">
        <v>1852039.275872895</v>
      </c>
      <c r="Q610" s="188">
        <v>1.1361549672406412</v>
      </c>
    </row>
    <row r="611" spans="1:17" s="4" customFormat="1" ht="11.25" customHeight="1">
      <c r="A611" s="267">
        <f t="shared" si="9"/>
        <v>141</v>
      </c>
      <c r="B611" s="209" t="s">
        <v>864</v>
      </c>
      <c r="C611" s="248">
        <v>0</v>
      </c>
      <c r="D611" s="210"/>
      <c r="E611" s="271">
        <f>SUM(E612:E613)</f>
        <v>250</v>
      </c>
      <c r="F611" s="209" t="s">
        <v>293</v>
      </c>
      <c r="G611" s="209" t="s">
        <v>728</v>
      </c>
      <c r="H611" s="209" t="s">
        <v>294</v>
      </c>
      <c r="I611" s="209" t="s">
        <v>827</v>
      </c>
      <c r="J611" s="209" t="s">
        <v>324</v>
      </c>
      <c r="K611" s="209" t="s">
        <v>826</v>
      </c>
      <c r="L611" s="244">
        <v>0</v>
      </c>
      <c r="M611" s="244">
        <v>0</v>
      </c>
      <c r="N611" s="244">
        <v>0</v>
      </c>
      <c r="O611" s="244">
        <v>0</v>
      </c>
      <c r="P611" s="211">
        <v>0</v>
      </c>
      <c r="Q611" s="212">
        <v>0</v>
      </c>
    </row>
    <row r="612" spans="1:17" s="4" customFormat="1" ht="11.25" customHeight="1">
      <c r="A612" s="124">
        <f t="shared" si="9"/>
        <v>141</v>
      </c>
      <c r="B612" s="53" t="s">
        <v>864</v>
      </c>
      <c r="C612" s="249">
        <v>1</v>
      </c>
      <c r="D612" s="55">
        <v>39141</v>
      </c>
      <c r="E612" s="92">
        <v>125</v>
      </c>
      <c r="F612" s="53" t="s">
        <v>293</v>
      </c>
      <c r="G612" s="53" t="s">
        <v>728</v>
      </c>
      <c r="H612" s="53" t="s">
        <v>294</v>
      </c>
      <c r="I612" s="53" t="s">
        <v>827</v>
      </c>
      <c r="J612" s="53" t="s">
        <v>324</v>
      </c>
      <c r="K612" s="53" t="s">
        <v>826</v>
      </c>
      <c r="L612" s="234">
        <v>0</v>
      </c>
      <c r="M612" s="234">
        <v>0</v>
      </c>
      <c r="N612" s="234">
        <v>0</v>
      </c>
      <c r="O612" s="234">
        <v>0</v>
      </c>
      <c r="P612" s="187">
        <v>0</v>
      </c>
      <c r="Q612" s="188">
        <v>0</v>
      </c>
    </row>
    <row r="613" spans="1:17" s="4" customFormat="1" ht="11.25" customHeight="1">
      <c r="A613" s="124">
        <f t="shared" si="9"/>
        <v>141</v>
      </c>
      <c r="B613" s="53" t="s">
        <v>864</v>
      </c>
      <c r="C613" s="249">
        <v>2</v>
      </c>
      <c r="D613" s="55">
        <v>39808</v>
      </c>
      <c r="E613" s="92">
        <v>125</v>
      </c>
      <c r="F613" s="53" t="s">
        <v>293</v>
      </c>
      <c r="G613" s="53" t="s">
        <v>728</v>
      </c>
      <c r="H613" s="53" t="s">
        <v>294</v>
      </c>
      <c r="I613" s="53" t="s">
        <v>827</v>
      </c>
      <c r="J613" s="53" t="s">
        <v>324</v>
      </c>
      <c r="K613" s="53" t="s">
        <v>826</v>
      </c>
      <c r="L613" s="234">
        <v>0</v>
      </c>
      <c r="M613" s="234">
        <v>0</v>
      </c>
      <c r="N613" s="234">
        <v>0</v>
      </c>
      <c r="O613" s="234">
        <v>0</v>
      </c>
      <c r="P613" s="187">
        <v>0</v>
      </c>
      <c r="Q613" s="188">
        <v>0</v>
      </c>
    </row>
    <row r="614" spans="1:17" ht="11.25" customHeight="1">
      <c r="A614" s="267">
        <f t="shared" si="9"/>
        <v>142</v>
      </c>
      <c r="B614" s="209" t="s">
        <v>348</v>
      </c>
      <c r="C614" s="248">
        <v>0</v>
      </c>
      <c r="D614" s="210"/>
      <c r="E614" s="271">
        <f>SUM(E615:E616)</f>
        <v>60</v>
      </c>
      <c r="F614" s="209" t="s">
        <v>46</v>
      </c>
      <c r="G614" s="209" t="s">
        <v>728</v>
      </c>
      <c r="H614" s="209" t="s">
        <v>346</v>
      </c>
      <c r="I614" s="209" t="s">
        <v>94</v>
      </c>
      <c r="J614" s="209"/>
      <c r="K614" s="209"/>
      <c r="L614" s="244">
        <v>153.19019999999998</v>
      </c>
      <c r="M614" s="244">
        <v>0</v>
      </c>
      <c r="N614" s="244">
        <v>0</v>
      </c>
      <c r="O614" s="244">
        <v>0</v>
      </c>
      <c r="P614" s="211">
        <v>0</v>
      </c>
      <c r="Q614" s="212">
        <v>0</v>
      </c>
    </row>
    <row r="615" spans="1:17" s="4" customFormat="1" ht="11.25" customHeight="1">
      <c r="A615" s="124">
        <f t="shared" si="9"/>
        <v>142</v>
      </c>
      <c r="B615" s="53" t="s">
        <v>348</v>
      </c>
      <c r="C615" s="249">
        <v>1</v>
      </c>
      <c r="D615" s="55">
        <v>28596</v>
      </c>
      <c r="E615" s="8">
        <v>30</v>
      </c>
      <c r="F615" s="53" t="s">
        <v>46</v>
      </c>
      <c r="G615" s="53" t="s">
        <v>728</v>
      </c>
      <c r="H615" s="53" t="s">
        <v>346</v>
      </c>
      <c r="I615" s="53" t="s">
        <v>94</v>
      </c>
      <c r="J615" s="53"/>
      <c r="K615" s="53"/>
      <c r="L615" s="234">
        <v>153.19019999999998</v>
      </c>
      <c r="M615" s="205">
        <v>0</v>
      </c>
      <c r="N615" s="205">
        <v>0</v>
      </c>
      <c r="O615" s="205">
        <v>0</v>
      </c>
      <c r="P615" s="187">
        <v>0</v>
      </c>
      <c r="Q615" s="188">
        <v>0</v>
      </c>
    </row>
    <row r="616" spans="1:17" s="4" customFormat="1" ht="11.25" customHeight="1">
      <c r="A616" s="124">
        <f t="shared" si="9"/>
        <v>142</v>
      </c>
      <c r="B616" s="53" t="s">
        <v>348</v>
      </c>
      <c r="C616" s="249">
        <v>2</v>
      </c>
      <c r="D616" s="55">
        <v>28671</v>
      </c>
      <c r="E616" s="8">
        <v>30</v>
      </c>
      <c r="F616" s="53" t="s">
        <v>46</v>
      </c>
      <c r="G616" s="53" t="s">
        <v>728</v>
      </c>
      <c r="H616" s="53" t="s">
        <v>346</v>
      </c>
      <c r="I616" s="53" t="s">
        <v>94</v>
      </c>
      <c r="J616" s="53"/>
      <c r="K616" s="53"/>
      <c r="L616" s="234">
        <v>0</v>
      </c>
      <c r="M616" s="205">
        <v>0</v>
      </c>
      <c r="N616" s="205">
        <v>0</v>
      </c>
      <c r="O616" s="205">
        <v>0</v>
      </c>
      <c r="P616" s="187">
        <v>0</v>
      </c>
      <c r="Q616" s="188">
        <v>0</v>
      </c>
    </row>
    <row r="617" spans="1:17" ht="11.25" customHeight="1">
      <c r="A617" s="267">
        <f t="shared" si="9"/>
        <v>143</v>
      </c>
      <c r="B617" s="209" t="s">
        <v>988</v>
      </c>
      <c r="C617" s="248">
        <v>0</v>
      </c>
      <c r="D617" s="210"/>
      <c r="E617" s="271">
        <f>SUM(E618:E621)</f>
        <v>0</v>
      </c>
      <c r="F617" s="209" t="s">
        <v>989</v>
      </c>
      <c r="G617" s="209" t="s">
        <v>728</v>
      </c>
      <c r="H617" s="209" t="s">
        <v>990</v>
      </c>
      <c r="I617" s="209" t="s">
        <v>827</v>
      </c>
      <c r="J617" s="209" t="s">
        <v>571</v>
      </c>
      <c r="K617" s="209" t="s">
        <v>826</v>
      </c>
      <c r="L617" s="244">
        <v>0</v>
      </c>
      <c r="M617" s="244">
        <v>0</v>
      </c>
      <c r="N617" s="244">
        <v>0</v>
      </c>
      <c r="O617" s="244">
        <v>0</v>
      </c>
      <c r="P617" s="211">
        <v>0</v>
      </c>
      <c r="Q617" s="212">
        <v>0</v>
      </c>
    </row>
    <row r="618" spans="1:17" s="4" customFormat="1" ht="11.25" customHeight="1">
      <c r="A618" s="124">
        <f t="shared" si="9"/>
        <v>143</v>
      </c>
      <c r="B618" s="53" t="s">
        <v>988</v>
      </c>
      <c r="C618" s="249">
        <v>1</v>
      </c>
      <c r="D618" s="55">
        <v>27294</v>
      </c>
      <c r="E618" s="92">
        <v>0</v>
      </c>
      <c r="F618" s="53" t="s">
        <v>989</v>
      </c>
      <c r="G618" s="53" t="s">
        <v>728</v>
      </c>
      <c r="H618" s="53" t="s">
        <v>990</v>
      </c>
      <c r="I618" s="53" t="s">
        <v>827</v>
      </c>
      <c r="J618" s="53" t="s">
        <v>571</v>
      </c>
      <c r="K618" s="53" t="s">
        <v>826</v>
      </c>
      <c r="L618" s="205">
        <v>0</v>
      </c>
      <c r="M618" s="205">
        <v>0</v>
      </c>
      <c r="N618" s="205">
        <v>0</v>
      </c>
      <c r="O618" s="205">
        <v>0</v>
      </c>
      <c r="P618" s="187">
        <v>0</v>
      </c>
      <c r="Q618" s="188">
        <v>0</v>
      </c>
    </row>
    <row r="619" spans="1:17" ht="11.25" customHeight="1">
      <c r="A619" s="124">
        <f t="shared" si="9"/>
        <v>143</v>
      </c>
      <c r="B619" s="53" t="s">
        <v>988</v>
      </c>
      <c r="C619" s="249">
        <v>2</v>
      </c>
      <c r="D619" s="55">
        <v>27656</v>
      </c>
      <c r="E619" s="92">
        <v>0</v>
      </c>
      <c r="F619" s="53" t="s">
        <v>989</v>
      </c>
      <c r="G619" s="53" t="s">
        <v>728</v>
      </c>
      <c r="H619" s="53" t="s">
        <v>990</v>
      </c>
      <c r="I619" s="53" t="s">
        <v>827</v>
      </c>
      <c r="J619" s="53" t="s">
        <v>571</v>
      </c>
      <c r="K619" s="53" t="s">
        <v>826</v>
      </c>
      <c r="L619" s="205">
        <v>0</v>
      </c>
      <c r="M619" s="205">
        <v>0</v>
      </c>
      <c r="N619" s="205">
        <v>0</v>
      </c>
      <c r="O619" s="205">
        <v>0</v>
      </c>
      <c r="P619" s="187">
        <v>0</v>
      </c>
      <c r="Q619" s="188">
        <v>0</v>
      </c>
    </row>
    <row r="620" spans="1:17" ht="11.25" customHeight="1">
      <c r="A620" s="124">
        <f t="shared" si="9"/>
        <v>143</v>
      </c>
      <c r="B620" s="53" t="s">
        <v>988</v>
      </c>
      <c r="C620" s="249">
        <v>3</v>
      </c>
      <c r="D620" s="55">
        <v>28578</v>
      </c>
      <c r="E620" s="92">
        <v>0</v>
      </c>
      <c r="F620" s="53" t="s">
        <v>989</v>
      </c>
      <c r="G620" s="53" t="s">
        <v>728</v>
      </c>
      <c r="H620" s="53" t="s">
        <v>990</v>
      </c>
      <c r="I620" s="53" t="s">
        <v>827</v>
      </c>
      <c r="J620" s="53" t="s">
        <v>571</v>
      </c>
      <c r="K620" s="53" t="s">
        <v>826</v>
      </c>
      <c r="L620" s="205">
        <v>0</v>
      </c>
      <c r="M620" s="205">
        <v>0</v>
      </c>
      <c r="N620" s="205">
        <v>0</v>
      </c>
      <c r="O620" s="205">
        <v>0</v>
      </c>
      <c r="P620" s="187">
        <v>0</v>
      </c>
      <c r="Q620" s="188">
        <v>0</v>
      </c>
    </row>
    <row r="621" spans="1:17" s="4" customFormat="1" ht="11.25" customHeight="1">
      <c r="A621" s="124">
        <f t="shared" si="9"/>
        <v>143</v>
      </c>
      <c r="B621" s="53" t="s">
        <v>988</v>
      </c>
      <c r="C621" s="249">
        <v>4</v>
      </c>
      <c r="D621" s="55">
        <v>28886</v>
      </c>
      <c r="E621" s="92">
        <v>0</v>
      </c>
      <c r="F621" s="53" t="s">
        <v>989</v>
      </c>
      <c r="G621" s="53" t="s">
        <v>728</v>
      </c>
      <c r="H621" s="53" t="s">
        <v>990</v>
      </c>
      <c r="I621" s="53" t="s">
        <v>827</v>
      </c>
      <c r="J621" s="53" t="s">
        <v>571</v>
      </c>
      <c r="K621" s="53" t="s">
        <v>826</v>
      </c>
      <c r="L621" s="205">
        <v>0</v>
      </c>
      <c r="M621" s="205">
        <v>0</v>
      </c>
      <c r="N621" s="205">
        <v>0</v>
      </c>
      <c r="O621" s="205">
        <v>0</v>
      </c>
      <c r="P621" s="187">
        <v>0</v>
      </c>
      <c r="Q621" s="188">
        <v>0</v>
      </c>
    </row>
    <row r="622" spans="1:17" ht="11.25" customHeight="1">
      <c r="A622" s="267">
        <f t="shared" si="9"/>
        <v>144</v>
      </c>
      <c r="B622" s="209" t="s">
        <v>115</v>
      </c>
      <c r="C622" s="248">
        <v>0</v>
      </c>
      <c r="D622" s="210"/>
      <c r="E622" s="271">
        <f>SUM(E623:E626)</f>
        <v>208</v>
      </c>
      <c r="F622" s="209" t="s">
        <v>955</v>
      </c>
      <c r="G622" s="209" t="s">
        <v>326</v>
      </c>
      <c r="H622" s="209" t="s">
        <v>116</v>
      </c>
      <c r="I622" s="209" t="s">
        <v>827</v>
      </c>
      <c r="J622" s="209" t="s">
        <v>576</v>
      </c>
      <c r="K622" s="209" t="s">
        <v>513</v>
      </c>
      <c r="L622" s="244">
        <v>0</v>
      </c>
      <c r="M622" s="244">
        <v>0</v>
      </c>
      <c r="N622" s="244">
        <v>0</v>
      </c>
      <c r="O622" s="244">
        <v>0</v>
      </c>
      <c r="P622" s="211">
        <v>0</v>
      </c>
      <c r="Q622" s="212">
        <v>0</v>
      </c>
    </row>
    <row r="623" spans="1:17" ht="11.25" customHeight="1">
      <c r="A623" s="124">
        <f t="shared" si="9"/>
        <v>144</v>
      </c>
      <c r="B623" s="53" t="s">
        <v>115</v>
      </c>
      <c r="C623" s="249">
        <v>1</v>
      </c>
      <c r="D623" s="55">
        <v>35622</v>
      </c>
      <c r="E623" s="92">
        <v>47</v>
      </c>
      <c r="F623" s="53" t="s">
        <v>955</v>
      </c>
      <c r="G623" s="53" t="s">
        <v>326</v>
      </c>
      <c r="H623" s="53" t="s">
        <v>116</v>
      </c>
      <c r="I623" s="53" t="s">
        <v>827</v>
      </c>
      <c r="J623" s="53" t="s">
        <v>576</v>
      </c>
      <c r="K623" s="53" t="s">
        <v>513</v>
      </c>
      <c r="L623" s="234">
        <v>0</v>
      </c>
      <c r="M623" s="234">
        <v>0</v>
      </c>
      <c r="N623" s="234">
        <v>0</v>
      </c>
      <c r="O623" s="234">
        <v>0</v>
      </c>
      <c r="P623" s="187">
        <v>0</v>
      </c>
      <c r="Q623" s="188">
        <v>0</v>
      </c>
    </row>
    <row r="624" spans="1:17" s="4" customFormat="1" ht="11.25" customHeight="1">
      <c r="A624" s="124">
        <f t="shared" si="9"/>
        <v>144</v>
      </c>
      <c r="B624" s="53" t="s">
        <v>115</v>
      </c>
      <c r="C624" s="249">
        <v>2</v>
      </c>
      <c r="D624" s="55">
        <v>35472</v>
      </c>
      <c r="E624" s="92">
        <v>47</v>
      </c>
      <c r="F624" s="53" t="s">
        <v>955</v>
      </c>
      <c r="G624" s="53" t="s">
        <v>326</v>
      </c>
      <c r="H624" s="53" t="s">
        <v>116</v>
      </c>
      <c r="I624" s="53" t="s">
        <v>827</v>
      </c>
      <c r="J624" s="53" t="s">
        <v>576</v>
      </c>
      <c r="K624" s="53" t="s">
        <v>513</v>
      </c>
      <c r="L624" s="234">
        <v>0</v>
      </c>
      <c r="M624" s="234">
        <v>0</v>
      </c>
      <c r="N624" s="234">
        <v>0</v>
      </c>
      <c r="O624" s="234">
        <v>0</v>
      </c>
      <c r="P624" s="187">
        <v>0</v>
      </c>
      <c r="Q624" s="188">
        <v>0</v>
      </c>
    </row>
    <row r="625" spans="1:17" ht="11.25" customHeight="1">
      <c r="A625" s="124">
        <f t="shared" si="9"/>
        <v>144</v>
      </c>
      <c r="B625" s="53" t="s">
        <v>115</v>
      </c>
      <c r="C625" s="249">
        <v>3</v>
      </c>
      <c r="D625" s="55">
        <v>35498</v>
      </c>
      <c r="E625" s="92">
        <v>47</v>
      </c>
      <c r="F625" s="53" t="s">
        <v>955</v>
      </c>
      <c r="G625" s="53" t="s">
        <v>326</v>
      </c>
      <c r="H625" s="53" t="s">
        <v>116</v>
      </c>
      <c r="I625" s="53" t="s">
        <v>827</v>
      </c>
      <c r="J625" s="53" t="s">
        <v>576</v>
      </c>
      <c r="K625" s="53" t="s">
        <v>513</v>
      </c>
      <c r="L625" s="234">
        <v>0</v>
      </c>
      <c r="M625" s="234">
        <v>0</v>
      </c>
      <c r="N625" s="234">
        <v>0</v>
      </c>
      <c r="O625" s="234">
        <v>0</v>
      </c>
      <c r="P625" s="187">
        <v>0</v>
      </c>
      <c r="Q625" s="188">
        <v>0</v>
      </c>
    </row>
    <row r="626" spans="1:17" s="4" customFormat="1" ht="11.25" customHeight="1">
      <c r="A626" s="124">
        <f t="shared" si="9"/>
        <v>144</v>
      </c>
      <c r="B626" s="53" t="s">
        <v>115</v>
      </c>
      <c r="C626" s="249">
        <v>4</v>
      </c>
      <c r="D626" s="55">
        <v>35904</v>
      </c>
      <c r="E626" s="92">
        <v>67</v>
      </c>
      <c r="F626" s="53" t="s">
        <v>955</v>
      </c>
      <c r="G626" s="53" t="s">
        <v>326</v>
      </c>
      <c r="H626" s="53" t="s">
        <v>116</v>
      </c>
      <c r="I626" s="53" t="s">
        <v>827</v>
      </c>
      <c r="J626" s="53" t="s">
        <v>576</v>
      </c>
      <c r="K626" s="53" t="s">
        <v>513</v>
      </c>
      <c r="L626" s="234">
        <v>0</v>
      </c>
      <c r="M626" s="234">
        <v>0</v>
      </c>
      <c r="N626" s="234">
        <v>0</v>
      </c>
      <c r="O626" s="234">
        <v>0</v>
      </c>
      <c r="P626" s="187">
        <v>0</v>
      </c>
      <c r="Q626" s="188">
        <v>0</v>
      </c>
    </row>
    <row r="627" spans="1:17" ht="11.25" customHeight="1">
      <c r="A627" s="267">
        <f t="shared" si="9"/>
        <v>145</v>
      </c>
      <c r="B627" s="209" t="s">
        <v>91</v>
      </c>
      <c r="C627" s="248">
        <v>0</v>
      </c>
      <c r="D627" s="210"/>
      <c r="E627" s="271">
        <f>SUM(E628:E630)</f>
        <v>0</v>
      </c>
      <c r="F627" s="209" t="s">
        <v>1104</v>
      </c>
      <c r="G627" s="209" t="s">
        <v>728</v>
      </c>
      <c r="H627" s="209" t="s">
        <v>36</v>
      </c>
      <c r="I627" s="209" t="s">
        <v>94</v>
      </c>
      <c r="J627" s="209"/>
      <c r="K627" s="209"/>
      <c r="L627" s="244">
        <v>0</v>
      </c>
      <c r="M627" s="244">
        <v>0</v>
      </c>
      <c r="N627" s="244">
        <v>0</v>
      </c>
      <c r="O627" s="244">
        <v>0</v>
      </c>
      <c r="P627" s="211">
        <v>0</v>
      </c>
      <c r="Q627" s="212">
        <v>0</v>
      </c>
    </row>
    <row r="628" spans="1:17" ht="11.25" customHeight="1">
      <c r="A628" s="124">
        <f t="shared" si="9"/>
        <v>145</v>
      </c>
      <c r="B628" s="53" t="s">
        <v>91</v>
      </c>
      <c r="C628" s="249">
        <v>1</v>
      </c>
      <c r="D628" s="55">
        <v>27921</v>
      </c>
      <c r="E628" s="92">
        <v>0</v>
      </c>
      <c r="F628" s="53" t="s">
        <v>601</v>
      </c>
      <c r="G628" s="53" t="s">
        <v>728</v>
      </c>
      <c r="H628" s="53" t="s">
        <v>36</v>
      </c>
      <c r="I628" s="53" t="s">
        <v>94</v>
      </c>
      <c r="J628" s="53"/>
      <c r="K628" s="53"/>
      <c r="L628" s="205">
        <v>0</v>
      </c>
      <c r="M628" s="205">
        <v>0</v>
      </c>
      <c r="N628" s="205">
        <v>0</v>
      </c>
      <c r="O628" s="205">
        <v>0</v>
      </c>
      <c r="P628" s="187">
        <v>0</v>
      </c>
      <c r="Q628" s="188">
        <v>0</v>
      </c>
    </row>
    <row r="629" spans="1:17" s="4" customFormat="1" ht="11.25" customHeight="1">
      <c r="A629" s="124">
        <f t="shared" si="9"/>
        <v>145</v>
      </c>
      <c r="B629" s="53" t="s">
        <v>91</v>
      </c>
      <c r="C629" s="249">
        <v>2</v>
      </c>
      <c r="D629" s="55">
        <v>28143</v>
      </c>
      <c r="E629" s="92">
        <v>0</v>
      </c>
      <c r="F629" s="53" t="s">
        <v>601</v>
      </c>
      <c r="G629" s="53" t="s">
        <v>728</v>
      </c>
      <c r="H629" s="53" t="s">
        <v>36</v>
      </c>
      <c r="I629" s="53" t="s">
        <v>94</v>
      </c>
      <c r="J629" s="53"/>
      <c r="K629" s="53"/>
      <c r="L629" s="205">
        <v>0</v>
      </c>
      <c r="M629" s="205">
        <v>0</v>
      </c>
      <c r="N629" s="205">
        <v>0</v>
      </c>
      <c r="O629" s="205">
        <v>0</v>
      </c>
      <c r="P629" s="187">
        <v>0</v>
      </c>
      <c r="Q629" s="188">
        <v>0</v>
      </c>
    </row>
    <row r="630" spans="1:17" ht="11.25" customHeight="1">
      <c r="A630" s="124">
        <f t="shared" si="9"/>
        <v>145</v>
      </c>
      <c r="B630" s="53" t="s">
        <v>91</v>
      </c>
      <c r="C630" s="249">
        <v>3</v>
      </c>
      <c r="D630" s="55">
        <v>30687</v>
      </c>
      <c r="E630" s="92">
        <v>0</v>
      </c>
      <c r="F630" s="53" t="s">
        <v>601</v>
      </c>
      <c r="G630" s="53" t="s">
        <v>728</v>
      </c>
      <c r="H630" s="53" t="s">
        <v>36</v>
      </c>
      <c r="I630" s="53" t="s">
        <v>94</v>
      </c>
      <c r="J630" s="53"/>
      <c r="K630" s="53"/>
      <c r="L630" s="205">
        <v>0</v>
      </c>
      <c r="M630" s="205">
        <v>0</v>
      </c>
      <c r="N630" s="205">
        <v>0</v>
      </c>
      <c r="O630" s="205">
        <v>0</v>
      </c>
      <c r="P630" s="187">
        <v>0</v>
      </c>
      <c r="Q630" s="188">
        <v>0</v>
      </c>
    </row>
    <row r="631" spans="1:17" s="4" customFormat="1" ht="11.25" customHeight="1">
      <c r="A631" s="267">
        <f t="shared" si="9"/>
        <v>146</v>
      </c>
      <c r="B631" s="209" t="s">
        <v>1306</v>
      </c>
      <c r="C631" s="248">
        <v>0</v>
      </c>
      <c r="D631" s="210"/>
      <c r="E631" s="271">
        <f>SUM(E632:E633)</f>
        <v>540</v>
      </c>
      <c r="F631" s="209" t="s">
        <v>989</v>
      </c>
      <c r="G631" s="209" t="s">
        <v>326</v>
      </c>
      <c r="H631" s="209" t="s">
        <v>1138</v>
      </c>
      <c r="I631" s="209" t="s">
        <v>827</v>
      </c>
      <c r="J631" s="209" t="s">
        <v>571</v>
      </c>
      <c r="K631" s="209" t="s">
        <v>826</v>
      </c>
      <c r="L631" s="244">
        <v>2757.0108829999999</v>
      </c>
      <c r="M631" s="244">
        <v>1861.0170000000001</v>
      </c>
      <c r="N631" s="244">
        <v>0</v>
      </c>
      <c r="O631" s="244">
        <v>948.48</v>
      </c>
      <c r="P631" s="211">
        <v>2901239.6409971546</v>
      </c>
      <c r="Q631" s="212">
        <v>1.0523134525461917</v>
      </c>
    </row>
    <row r="632" spans="1:17" s="4" customFormat="1" ht="11.25" customHeight="1">
      <c r="A632" s="124">
        <f t="shared" si="9"/>
        <v>146</v>
      </c>
      <c r="B632" s="53" t="s">
        <v>1150</v>
      </c>
      <c r="C632" s="249">
        <v>1</v>
      </c>
      <c r="D632" s="55">
        <v>42414</v>
      </c>
      <c r="E632" s="92">
        <v>270</v>
      </c>
      <c r="F632" s="123" t="s">
        <v>989</v>
      </c>
      <c r="G632" s="123" t="s">
        <v>326</v>
      </c>
      <c r="H632" s="123" t="s">
        <v>1138</v>
      </c>
      <c r="I632" s="53" t="s">
        <v>827</v>
      </c>
      <c r="J632" s="53" t="s">
        <v>571</v>
      </c>
      <c r="K632" s="53" t="s">
        <v>826</v>
      </c>
      <c r="L632" s="234">
        <v>1256.3169255</v>
      </c>
      <c r="M632" s="234">
        <v>854.48900000000003</v>
      </c>
      <c r="N632" s="234">
        <v>0</v>
      </c>
      <c r="O632" s="234">
        <v>478.63</v>
      </c>
      <c r="P632" s="187">
        <v>1331011.3192992471</v>
      </c>
      <c r="Q632" s="188">
        <v>1.0594550565093435</v>
      </c>
    </row>
    <row r="633" spans="1:17" ht="11.25" customHeight="1">
      <c r="A633" s="124">
        <f t="shared" si="9"/>
        <v>146</v>
      </c>
      <c r="B633" s="53" t="s">
        <v>1150</v>
      </c>
      <c r="C633" s="249">
        <v>2</v>
      </c>
      <c r="D633" s="55">
        <v>42444</v>
      </c>
      <c r="E633" s="92">
        <v>270</v>
      </c>
      <c r="F633" s="123" t="s">
        <v>989</v>
      </c>
      <c r="G633" s="123" t="s">
        <v>326</v>
      </c>
      <c r="H633" s="123" t="s">
        <v>1138</v>
      </c>
      <c r="I633" s="53" t="s">
        <v>827</v>
      </c>
      <c r="J633" s="53" t="s">
        <v>571</v>
      </c>
      <c r="K633" s="53" t="s">
        <v>826</v>
      </c>
      <c r="L633" s="234">
        <v>1500.6939574999999</v>
      </c>
      <c r="M633" s="234">
        <v>1006.528</v>
      </c>
      <c r="N633" s="234">
        <v>0</v>
      </c>
      <c r="O633" s="234">
        <v>469.85</v>
      </c>
      <c r="P633" s="187">
        <v>1570228.3216979078</v>
      </c>
      <c r="Q633" s="188">
        <v>1.0463348065409319</v>
      </c>
    </row>
    <row r="634" spans="1:17" s="4" customFormat="1" ht="11.25" customHeight="1">
      <c r="A634" s="267">
        <f t="shared" si="9"/>
        <v>147</v>
      </c>
      <c r="B634" s="209" t="s">
        <v>1162</v>
      </c>
      <c r="C634" s="248">
        <v>0</v>
      </c>
      <c r="D634" s="210"/>
      <c r="E634" s="271">
        <f>SUM(E635:E638)</f>
        <v>768</v>
      </c>
      <c r="F634" s="209" t="s">
        <v>955</v>
      </c>
      <c r="G634" s="209" t="s">
        <v>326</v>
      </c>
      <c r="H634" s="256" t="s">
        <v>1163</v>
      </c>
      <c r="I634" s="209" t="s">
        <v>827</v>
      </c>
      <c r="J634" s="209" t="s">
        <v>576</v>
      </c>
      <c r="K634" s="209" t="s">
        <v>668</v>
      </c>
      <c r="L634" s="244">
        <v>0</v>
      </c>
      <c r="M634" s="244">
        <v>0</v>
      </c>
      <c r="N634" s="244">
        <v>0</v>
      </c>
      <c r="O634" s="244">
        <v>0</v>
      </c>
      <c r="P634" s="211">
        <v>0</v>
      </c>
      <c r="Q634" s="212">
        <v>0</v>
      </c>
    </row>
    <row r="635" spans="1:17" s="4" customFormat="1" ht="11.25" customHeight="1">
      <c r="A635" s="124">
        <f t="shared" si="9"/>
        <v>147</v>
      </c>
      <c r="B635" s="53" t="s">
        <v>1162</v>
      </c>
      <c r="C635" s="249">
        <v>1</v>
      </c>
      <c r="D635" s="55">
        <v>42259</v>
      </c>
      <c r="E635" s="92">
        <v>240</v>
      </c>
      <c r="F635" s="123" t="s">
        <v>955</v>
      </c>
      <c r="G635" s="123" t="s">
        <v>326</v>
      </c>
      <c r="H635" s="53" t="s">
        <v>1163</v>
      </c>
      <c r="I635" s="53" t="s">
        <v>827</v>
      </c>
      <c r="J635" s="123" t="s">
        <v>576</v>
      </c>
      <c r="K635" s="123" t="s">
        <v>668</v>
      </c>
      <c r="L635" s="234">
        <v>0</v>
      </c>
      <c r="M635" s="234">
        <v>0</v>
      </c>
      <c r="N635" s="234">
        <v>0</v>
      </c>
      <c r="O635" s="234">
        <v>0</v>
      </c>
      <c r="P635" s="187">
        <v>0</v>
      </c>
      <c r="Q635" s="188">
        <v>0</v>
      </c>
    </row>
    <row r="636" spans="1:17" s="4" customFormat="1" ht="11.25" customHeight="1">
      <c r="A636" s="124">
        <f t="shared" si="9"/>
        <v>147</v>
      </c>
      <c r="B636" s="53" t="s">
        <v>1162</v>
      </c>
      <c r="C636" s="249">
        <v>2</v>
      </c>
      <c r="D636" s="55">
        <v>42259</v>
      </c>
      <c r="E636" s="92">
        <v>144</v>
      </c>
      <c r="F636" s="123" t="s">
        <v>955</v>
      </c>
      <c r="G636" s="123" t="s">
        <v>326</v>
      </c>
      <c r="H636" s="53" t="s">
        <v>1163</v>
      </c>
      <c r="I636" s="53" t="s">
        <v>827</v>
      </c>
      <c r="J636" s="123" t="s">
        <v>576</v>
      </c>
      <c r="K636" s="123" t="s">
        <v>668</v>
      </c>
      <c r="L636" s="234">
        <v>0</v>
      </c>
      <c r="M636" s="234">
        <v>0</v>
      </c>
      <c r="N636" s="234">
        <v>0</v>
      </c>
      <c r="O636" s="234">
        <v>0</v>
      </c>
      <c r="P636" s="187">
        <v>0</v>
      </c>
      <c r="Q636" s="188">
        <v>0</v>
      </c>
    </row>
    <row r="637" spans="1:17" s="4" customFormat="1" ht="11.25" customHeight="1">
      <c r="A637" s="124">
        <f t="shared" si="9"/>
        <v>147</v>
      </c>
      <c r="B637" s="53" t="s">
        <v>1162</v>
      </c>
      <c r="C637" s="249">
        <v>3</v>
      </c>
      <c r="D637" s="55">
        <v>42282</v>
      </c>
      <c r="E637" s="92">
        <v>240</v>
      </c>
      <c r="F637" s="123" t="s">
        <v>955</v>
      </c>
      <c r="G637" s="123" t="s">
        <v>326</v>
      </c>
      <c r="H637" s="53" t="s">
        <v>1163</v>
      </c>
      <c r="I637" s="53" t="s">
        <v>827</v>
      </c>
      <c r="J637" s="123" t="s">
        <v>576</v>
      </c>
      <c r="K637" s="123" t="s">
        <v>668</v>
      </c>
      <c r="L637" s="234">
        <v>0</v>
      </c>
      <c r="M637" s="234">
        <v>0</v>
      </c>
      <c r="N637" s="234">
        <v>0</v>
      </c>
      <c r="O637" s="234">
        <v>0</v>
      </c>
      <c r="P637" s="187">
        <v>0</v>
      </c>
      <c r="Q637" s="188">
        <v>0</v>
      </c>
    </row>
    <row r="638" spans="1:17" ht="11.25" customHeight="1">
      <c r="A638" s="124">
        <f t="shared" si="9"/>
        <v>147</v>
      </c>
      <c r="B638" s="53" t="s">
        <v>1162</v>
      </c>
      <c r="C638" s="249">
        <v>4</v>
      </c>
      <c r="D638" s="55">
        <v>42282</v>
      </c>
      <c r="E638" s="92">
        <v>144</v>
      </c>
      <c r="F638" s="123" t="s">
        <v>955</v>
      </c>
      <c r="G638" s="123" t="s">
        <v>326</v>
      </c>
      <c r="H638" s="53" t="s">
        <v>1163</v>
      </c>
      <c r="I638" s="53" t="s">
        <v>827</v>
      </c>
      <c r="J638" s="123" t="s">
        <v>576</v>
      </c>
      <c r="K638" s="123" t="s">
        <v>668</v>
      </c>
      <c r="L638" s="234">
        <v>0</v>
      </c>
      <c r="M638" s="234">
        <v>0</v>
      </c>
      <c r="N638" s="234">
        <v>0</v>
      </c>
      <c r="O638" s="234">
        <v>0</v>
      </c>
      <c r="P638" s="187">
        <v>0</v>
      </c>
      <c r="Q638" s="188">
        <v>0</v>
      </c>
    </row>
    <row r="639" spans="1:17" s="4" customFormat="1" ht="11.25" customHeight="1">
      <c r="A639" s="267">
        <f t="shared" si="9"/>
        <v>148</v>
      </c>
      <c r="B639" s="213" t="s">
        <v>303</v>
      </c>
      <c r="C639" s="248">
        <v>0</v>
      </c>
      <c r="D639" s="210"/>
      <c r="E639" s="271">
        <f>SUM(E640:E648)</f>
        <v>605</v>
      </c>
      <c r="F639" s="209" t="s">
        <v>300</v>
      </c>
      <c r="G639" s="209" t="s">
        <v>728</v>
      </c>
      <c r="H639" s="209" t="s">
        <v>301</v>
      </c>
      <c r="I639" s="209" t="s">
        <v>827</v>
      </c>
      <c r="J639" s="209" t="s">
        <v>571</v>
      </c>
      <c r="K639" s="209" t="s">
        <v>826</v>
      </c>
      <c r="L639" s="244">
        <v>2234.4699999999998</v>
      </c>
      <c r="M639" s="244">
        <v>1915.7929999999997</v>
      </c>
      <c r="N639" s="244">
        <v>0</v>
      </c>
      <c r="O639" s="244">
        <v>6365.3009999999995</v>
      </c>
      <c r="P639" s="211">
        <v>2405724.9039004049</v>
      </c>
      <c r="Q639" s="212">
        <v>1.076642292758643</v>
      </c>
    </row>
    <row r="640" spans="1:17" s="4" customFormat="1" ht="11.25" customHeight="1">
      <c r="A640" s="124">
        <f t="shared" si="9"/>
        <v>148</v>
      </c>
      <c r="B640" s="6" t="s">
        <v>303</v>
      </c>
      <c r="C640" s="249">
        <v>1</v>
      </c>
      <c r="D640" s="55">
        <v>24897</v>
      </c>
      <c r="E640" s="92">
        <v>0</v>
      </c>
      <c r="F640" s="53" t="s">
        <v>300</v>
      </c>
      <c r="G640" s="53" t="s">
        <v>728</v>
      </c>
      <c r="H640" s="53" t="s">
        <v>301</v>
      </c>
      <c r="I640" s="53" t="s">
        <v>827</v>
      </c>
      <c r="J640" s="53" t="s">
        <v>571</v>
      </c>
      <c r="K640" s="53" t="s">
        <v>826</v>
      </c>
      <c r="L640" s="205">
        <v>0</v>
      </c>
      <c r="M640" s="205">
        <v>0</v>
      </c>
      <c r="N640" s="205">
        <v>0</v>
      </c>
      <c r="O640" s="205">
        <v>0</v>
      </c>
      <c r="P640" s="187">
        <v>0</v>
      </c>
      <c r="Q640" s="188">
        <v>0</v>
      </c>
    </row>
    <row r="641" spans="1:17" ht="11.25" customHeight="1">
      <c r="A641" s="124">
        <f t="shared" si="9"/>
        <v>148</v>
      </c>
      <c r="B641" s="6" t="s">
        <v>303</v>
      </c>
      <c r="C641" s="249">
        <v>2</v>
      </c>
      <c r="D641" s="55">
        <v>33786</v>
      </c>
      <c r="E641" s="92">
        <v>0</v>
      </c>
      <c r="F641" s="53" t="s">
        <v>300</v>
      </c>
      <c r="G641" s="53" t="s">
        <v>728</v>
      </c>
      <c r="H641" s="53" t="s">
        <v>301</v>
      </c>
      <c r="I641" s="53" t="s">
        <v>827</v>
      </c>
      <c r="J641" s="53" t="s">
        <v>571</v>
      </c>
      <c r="K641" s="53" t="s">
        <v>826</v>
      </c>
      <c r="L641" s="205">
        <v>0</v>
      </c>
      <c r="M641" s="205">
        <v>0</v>
      </c>
      <c r="N641" s="205">
        <v>0</v>
      </c>
      <c r="O641" s="205">
        <v>0</v>
      </c>
      <c r="P641" s="187">
        <v>0</v>
      </c>
      <c r="Q641" s="188">
        <v>0</v>
      </c>
    </row>
    <row r="642" spans="1:17" ht="11.25" customHeight="1">
      <c r="A642" s="124">
        <f t="shared" si="9"/>
        <v>148</v>
      </c>
      <c r="B642" s="6" t="s">
        <v>303</v>
      </c>
      <c r="C642" s="249">
        <v>3</v>
      </c>
      <c r="D642" s="55">
        <v>26320</v>
      </c>
      <c r="E642" s="92">
        <v>0</v>
      </c>
      <c r="F642" s="53" t="s">
        <v>300</v>
      </c>
      <c r="G642" s="53" t="s">
        <v>728</v>
      </c>
      <c r="H642" s="53" t="s">
        <v>301</v>
      </c>
      <c r="I642" s="53" t="s">
        <v>827</v>
      </c>
      <c r="J642" s="53" t="s">
        <v>571</v>
      </c>
      <c r="K642" s="53" t="s">
        <v>826</v>
      </c>
      <c r="L642" s="205">
        <v>0</v>
      </c>
      <c r="M642" s="205">
        <v>0</v>
      </c>
      <c r="N642" s="205">
        <v>0</v>
      </c>
      <c r="O642" s="205">
        <v>0</v>
      </c>
      <c r="P642" s="187">
        <v>0</v>
      </c>
      <c r="Q642" s="188">
        <v>0</v>
      </c>
    </row>
    <row r="643" spans="1:17" s="4" customFormat="1" ht="11.25" customHeight="1">
      <c r="A643" s="124">
        <f t="shared" si="9"/>
        <v>148</v>
      </c>
      <c r="B643" s="6" t="s">
        <v>303</v>
      </c>
      <c r="C643" s="249">
        <v>4</v>
      </c>
      <c r="D643" s="55">
        <v>26560</v>
      </c>
      <c r="E643" s="92">
        <v>0</v>
      </c>
      <c r="F643" s="53" t="s">
        <v>300</v>
      </c>
      <c r="G643" s="53" t="s">
        <v>728</v>
      </c>
      <c r="H643" s="53" t="s">
        <v>301</v>
      </c>
      <c r="I643" s="53" t="s">
        <v>827</v>
      </c>
      <c r="J643" s="53" t="s">
        <v>571</v>
      </c>
      <c r="K643" s="53" t="s">
        <v>826</v>
      </c>
      <c r="L643" s="205">
        <v>0</v>
      </c>
      <c r="M643" s="205">
        <v>0</v>
      </c>
      <c r="N643" s="205">
        <v>0</v>
      </c>
      <c r="O643" s="205">
        <v>0</v>
      </c>
      <c r="P643" s="187">
        <v>0</v>
      </c>
      <c r="Q643" s="188">
        <v>0</v>
      </c>
    </row>
    <row r="644" spans="1:17" s="4" customFormat="1" ht="11.25" customHeight="1">
      <c r="A644" s="124">
        <f t="shared" ref="A644:A707" si="10">IF(C644&gt;0,A643,A643+1)</f>
        <v>148</v>
      </c>
      <c r="B644" s="6" t="s">
        <v>303</v>
      </c>
      <c r="C644" s="249">
        <v>5</v>
      </c>
      <c r="D644" s="55">
        <v>28205</v>
      </c>
      <c r="E644" s="92">
        <v>0</v>
      </c>
      <c r="F644" s="53" t="s">
        <v>300</v>
      </c>
      <c r="G644" s="53" t="s">
        <v>728</v>
      </c>
      <c r="H644" s="53" t="s">
        <v>301</v>
      </c>
      <c r="I644" s="53" t="s">
        <v>827</v>
      </c>
      <c r="J644" s="53" t="s">
        <v>571</v>
      </c>
      <c r="K644" s="53" t="s">
        <v>826</v>
      </c>
      <c r="L644" s="205">
        <v>0</v>
      </c>
      <c r="M644" s="205">
        <v>0</v>
      </c>
      <c r="N644" s="205">
        <v>0</v>
      </c>
      <c r="O644" s="205">
        <v>0</v>
      </c>
      <c r="P644" s="187">
        <v>0</v>
      </c>
      <c r="Q644" s="188">
        <v>0</v>
      </c>
    </row>
    <row r="645" spans="1:17" ht="11.25" customHeight="1">
      <c r="A645" s="124">
        <f t="shared" si="10"/>
        <v>148</v>
      </c>
      <c r="B645" s="6" t="s">
        <v>303</v>
      </c>
      <c r="C645" s="249">
        <v>6</v>
      </c>
      <c r="D645" s="55">
        <v>29824</v>
      </c>
      <c r="E645" s="92">
        <v>0</v>
      </c>
      <c r="F645" s="53" t="s">
        <v>300</v>
      </c>
      <c r="G645" s="53" t="s">
        <v>728</v>
      </c>
      <c r="H645" s="53" t="s">
        <v>301</v>
      </c>
      <c r="I645" s="53" t="s">
        <v>827</v>
      </c>
      <c r="J645" s="53" t="s">
        <v>571</v>
      </c>
      <c r="K645" s="53" t="s">
        <v>826</v>
      </c>
      <c r="L645" s="205">
        <v>0</v>
      </c>
      <c r="M645" s="205">
        <v>0</v>
      </c>
      <c r="N645" s="205">
        <v>0</v>
      </c>
      <c r="O645" s="205">
        <v>0</v>
      </c>
      <c r="P645" s="187">
        <v>0</v>
      </c>
      <c r="Q645" s="188">
        <v>0</v>
      </c>
    </row>
    <row r="646" spans="1:17" ht="11.25" customHeight="1">
      <c r="A646" s="124">
        <f t="shared" si="10"/>
        <v>148</v>
      </c>
      <c r="B646" s="6" t="s">
        <v>303</v>
      </c>
      <c r="C646" s="249">
        <v>7</v>
      </c>
      <c r="D646" s="55">
        <v>28580</v>
      </c>
      <c r="E646" s="92">
        <v>105</v>
      </c>
      <c r="F646" s="53" t="s">
        <v>300</v>
      </c>
      <c r="G646" s="53" t="s">
        <v>728</v>
      </c>
      <c r="H646" s="53" t="s">
        <v>301</v>
      </c>
      <c r="I646" s="53" t="s">
        <v>827</v>
      </c>
      <c r="J646" s="53" t="s">
        <v>571</v>
      </c>
      <c r="K646" s="53" t="s">
        <v>826</v>
      </c>
      <c r="L646" s="234">
        <v>355.93</v>
      </c>
      <c r="M646" s="234">
        <v>373.21300000000002</v>
      </c>
      <c r="N646" s="234">
        <v>0</v>
      </c>
      <c r="O646" s="234">
        <v>2433.3999999999996</v>
      </c>
      <c r="P646" s="187">
        <v>420169.95101199078</v>
      </c>
      <c r="Q646" s="188">
        <v>1.1804847891776213</v>
      </c>
    </row>
    <row r="647" spans="1:17" ht="11.25" customHeight="1">
      <c r="A647" s="124">
        <f t="shared" si="10"/>
        <v>148</v>
      </c>
      <c r="B647" s="6" t="s">
        <v>303</v>
      </c>
      <c r="C647" s="249">
        <v>8</v>
      </c>
      <c r="D647" s="55">
        <v>40813</v>
      </c>
      <c r="E647" s="92">
        <v>250</v>
      </c>
      <c r="F647" s="53" t="s">
        <v>300</v>
      </c>
      <c r="G647" s="53" t="s">
        <v>728</v>
      </c>
      <c r="H647" s="53" t="s">
        <v>301</v>
      </c>
      <c r="I647" s="53" t="s">
        <v>827</v>
      </c>
      <c r="J647" s="53" t="s">
        <v>571</v>
      </c>
      <c r="K647" s="53" t="s">
        <v>826</v>
      </c>
      <c r="L647" s="234">
        <v>974.79263816605282</v>
      </c>
      <c r="M647" s="234">
        <v>800.45973350697341</v>
      </c>
      <c r="N647" s="234">
        <v>0</v>
      </c>
      <c r="O647" s="234">
        <v>2040.3015899569568</v>
      </c>
      <c r="P647" s="187">
        <v>1030323.7358532532</v>
      </c>
      <c r="Q647" s="188">
        <v>1.0569670876789499</v>
      </c>
    </row>
    <row r="648" spans="1:17" s="4" customFormat="1" ht="11.25" customHeight="1">
      <c r="A648" s="124">
        <f t="shared" si="10"/>
        <v>148</v>
      </c>
      <c r="B648" s="194" t="s">
        <v>303</v>
      </c>
      <c r="C648" s="250">
        <v>9</v>
      </c>
      <c r="D648" s="138">
        <v>41054</v>
      </c>
      <c r="E648" s="128">
        <v>250</v>
      </c>
      <c r="F648" s="136" t="s">
        <v>300</v>
      </c>
      <c r="G648" s="136" t="s">
        <v>728</v>
      </c>
      <c r="H648" s="136" t="s">
        <v>301</v>
      </c>
      <c r="I648" s="136" t="s">
        <v>827</v>
      </c>
      <c r="J648" s="136" t="s">
        <v>571</v>
      </c>
      <c r="K648" s="136" t="s">
        <v>826</v>
      </c>
      <c r="L648" s="234">
        <v>903.74736183394691</v>
      </c>
      <c r="M648" s="234">
        <v>742.12026649302641</v>
      </c>
      <c r="N648" s="234">
        <v>0</v>
      </c>
      <c r="O648" s="234">
        <v>1891.599410043043</v>
      </c>
      <c r="P648" s="187">
        <v>955231.21703516098</v>
      </c>
      <c r="Q648" s="188">
        <v>1.0569670876789499</v>
      </c>
    </row>
    <row r="649" spans="1:17" ht="11.25" customHeight="1">
      <c r="A649" s="267">
        <f t="shared" si="10"/>
        <v>149</v>
      </c>
      <c r="B649" s="220" t="s">
        <v>1340</v>
      </c>
      <c r="C649" s="251">
        <v>0</v>
      </c>
      <c r="D649" s="219"/>
      <c r="E649" s="271">
        <f>SUM(E650)</f>
        <v>660</v>
      </c>
      <c r="F649" s="218" t="s">
        <v>300</v>
      </c>
      <c r="G649" s="218" t="s">
        <v>728</v>
      </c>
      <c r="H649" s="218" t="s">
        <v>301</v>
      </c>
      <c r="I649" s="218" t="s">
        <v>827</v>
      </c>
      <c r="J649" s="218" t="s">
        <v>571</v>
      </c>
      <c r="K649" s="218" t="s">
        <v>826</v>
      </c>
      <c r="L649" s="244">
        <v>2708.62</v>
      </c>
      <c r="M649" s="244">
        <v>1924.3910000000001</v>
      </c>
      <c r="N649" s="244">
        <v>0</v>
      </c>
      <c r="O649" s="244">
        <v>5399.6610000000001</v>
      </c>
      <c r="P649" s="211">
        <v>2417186.3502737354</v>
      </c>
      <c r="Q649" s="212">
        <v>0.89240511783629128</v>
      </c>
    </row>
    <row r="650" spans="1:17" ht="11.25" customHeight="1">
      <c r="A650" s="124">
        <f t="shared" si="10"/>
        <v>149</v>
      </c>
      <c r="B650" s="194" t="s">
        <v>1340</v>
      </c>
      <c r="C650" s="250">
        <v>1</v>
      </c>
      <c r="D650" s="138">
        <v>44590</v>
      </c>
      <c r="E650" s="128">
        <v>660</v>
      </c>
      <c r="F650" s="136" t="s">
        <v>300</v>
      </c>
      <c r="G650" s="136" t="s">
        <v>728</v>
      </c>
      <c r="H650" s="136" t="s">
        <v>301</v>
      </c>
      <c r="I650" s="136" t="s">
        <v>827</v>
      </c>
      <c r="J650" s="136" t="s">
        <v>571</v>
      </c>
      <c r="K650" s="136" t="s">
        <v>826</v>
      </c>
      <c r="L650" s="234">
        <v>2708.62</v>
      </c>
      <c r="M650" s="234">
        <v>1924.3910000000001</v>
      </c>
      <c r="N650" s="234">
        <v>0</v>
      </c>
      <c r="O650" s="234">
        <v>5399.6610000000001</v>
      </c>
      <c r="P650" s="187">
        <v>2417186.3502737354</v>
      </c>
      <c r="Q650" s="188">
        <v>0.89240511783629128</v>
      </c>
    </row>
    <row r="651" spans="1:17" s="4" customFormat="1" ht="11.25" customHeight="1">
      <c r="A651" s="267">
        <f t="shared" si="10"/>
        <v>150</v>
      </c>
      <c r="B651" s="218" t="s">
        <v>1083</v>
      </c>
      <c r="C651" s="251">
        <v>0</v>
      </c>
      <c r="D651" s="219"/>
      <c r="E651" s="271">
        <f>SUM(E652:E653)</f>
        <v>600</v>
      </c>
      <c r="F651" s="218" t="s">
        <v>443</v>
      </c>
      <c r="G651" s="218" t="s">
        <v>326</v>
      </c>
      <c r="H651" s="218" t="s">
        <v>1084</v>
      </c>
      <c r="I651" s="218" t="s">
        <v>827</v>
      </c>
      <c r="J651" s="218" t="s">
        <v>571</v>
      </c>
      <c r="K651" s="218" t="s">
        <v>826</v>
      </c>
      <c r="L651" s="244">
        <v>4444.5697</v>
      </c>
      <c r="M651" s="244">
        <v>3113.8</v>
      </c>
      <c r="N651" s="244">
        <v>0</v>
      </c>
      <c r="O651" s="244">
        <v>336.74900000000002</v>
      </c>
      <c r="P651" s="211">
        <v>4085409.8197377343</v>
      </c>
      <c r="Q651" s="212">
        <v>0.91919130433205587</v>
      </c>
    </row>
    <row r="652" spans="1:17" ht="11.25" customHeight="1">
      <c r="A652" s="124">
        <f t="shared" si="10"/>
        <v>150</v>
      </c>
      <c r="B652" s="136" t="s">
        <v>1083</v>
      </c>
      <c r="C652" s="250">
        <v>1</v>
      </c>
      <c r="D652" s="138">
        <v>42018</v>
      </c>
      <c r="E652" s="128">
        <v>300</v>
      </c>
      <c r="F652" s="137" t="s">
        <v>443</v>
      </c>
      <c r="G652" s="137" t="s">
        <v>326</v>
      </c>
      <c r="H652" s="137" t="s">
        <v>1084</v>
      </c>
      <c r="I652" s="136" t="s">
        <v>827</v>
      </c>
      <c r="J652" s="136" t="s">
        <v>571</v>
      </c>
      <c r="K652" s="136" t="s">
        <v>826</v>
      </c>
      <c r="L652" s="234">
        <v>2146.94</v>
      </c>
      <c r="M652" s="234">
        <v>1493.905</v>
      </c>
      <c r="N652" s="234">
        <v>0</v>
      </c>
      <c r="O652" s="234">
        <v>192.01599999999999</v>
      </c>
      <c r="P652" s="187">
        <v>1960146.5150385301</v>
      </c>
      <c r="Q652" s="188">
        <v>0.91299547963079075</v>
      </c>
    </row>
    <row r="653" spans="1:17" ht="11.25" customHeight="1">
      <c r="A653" s="124">
        <f t="shared" si="10"/>
        <v>150</v>
      </c>
      <c r="B653" s="136" t="s">
        <v>1083</v>
      </c>
      <c r="C653" s="250">
        <v>2</v>
      </c>
      <c r="D653" s="138">
        <v>42051</v>
      </c>
      <c r="E653" s="128">
        <v>300</v>
      </c>
      <c r="F653" s="137" t="s">
        <v>443</v>
      </c>
      <c r="G653" s="137" t="s">
        <v>326</v>
      </c>
      <c r="H653" s="137" t="s">
        <v>1084</v>
      </c>
      <c r="I653" s="136" t="s">
        <v>827</v>
      </c>
      <c r="J653" s="136" t="s">
        <v>571</v>
      </c>
      <c r="K653" s="136" t="s">
        <v>826</v>
      </c>
      <c r="L653" s="234">
        <v>2297.6297</v>
      </c>
      <c r="M653" s="234">
        <v>1619.895</v>
      </c>
      <c r="N653" s="234">
        <v>0</v>
      </c>
      <c r="O653" s="234">
        <v>144.733</v>
      </c>
      <c r="P653" s="187">
        <v>2125263.3046992039</v>
      </c>
      <c r="Q653" s="188">
        <v>0.92498077679758584</v>
      </c>
    </row>
    <row r="654" spans="1:17" s="4" customFormat="1" ht="11.25" customHeight="1">
      <c r="A654" s="267">
        <f t="shared" si="10"/>
        <v>151</v>
      </c>
      <c r="B654" s="213" t="s">
        <v>1069</v>
      </c>
      <c r="C654" s="248">
        <v>0</v>
      </c>
      <c r="D654" s="210"/>
      <c r="E654" s="271">
        <f>SUM(E655:E658)</f>
        <v>36</v>
      </c>
      <c r="F654" s="209" t="s">
        <v>123</v>
      </c>
      <c r="G654" s="209" t="s">
        <v>728</v>
      </c>
      <c r="H654" s="209" t="s">
        <v>124</v>
      </c>
      <c r="I654" s="209" t="s">
        <v>94</v>
      </c>
      <c r="J654" s="209"/>
      <c r="K654" s="209"/>
      <c r="L654" s="244">
        <v>97.579650000000001</v>
      </c>
      <c r="M654" s="244">
        <v>0</v>
      </c>
      <c r="N654" s="244">
        <v>0</v>
      </c>
      <c r="O654" s="244">
        <v>0</v>
      </c>
      <c r="P654" s="211">
        <v>0</v>
      </c>
      <c r="Q654" s="212">
        <v>0</v>
      </c>
    </row>
    <row r="655" spans="1:17" s="4" customFormat="1" ht="11.25" customHeight="1">
      <c r="A655" s="124">
        <f t="shared" si="10"/>
        <v>151</v>
      </c>
      <c r="B655" s="6" t="s">
        <v>1069</v>
      </c>
      <c r="C655" s="249">
        <v>1</v>
      </c>
      <c r="D655" s="55">
        <v>21244</v>
      </c>
      <c r="E655" s="8">
        <v>9</v>
      </c>
      <c r="F655" s="123" t="s">
        <v>123</v>
      </c>
      <c r="G655" s="123" t="s">
        <v>728</v>
      </c>
      <c r="H655" s="123" t="s">
        <v>124</v>
      </c>
      <c r="I655" s="53" t="s">
        <v>94</v>
      </c>
      <c r="J655" s="53"/>
      <c r="K655" s="53"/>
      <c r="L655" s="234">
        <v>7.9798999999999998</v>
      </c>
      <c r="M655" s="205">
        <v>0</v>
      </c>
      <c r="N655" s="205">
        <v>0</v>
      </c>
      <c r="O655" s="205">
        <v>0</v>
      </c>
      <c r="P655" s="187">
        <v>0</v>
      </c>
      <c r="Q655" s="188">
        <v>0</v>
      </c>
    </row>
    <row r="656" spans="1:17" s="4" customFormat="1" ht="11.25" customHeight="1">
      <c r="A656" s="124">
        <f t="shared" si="10"/>
        <v>151</v>
      </c>
      <c r="B656" s="6" t="s">
        <v>1069</v>
      </c>
      <c r="C656" s="249">
        <v>2</v>
      </c>
      <c r="D656" s="55">
        <v>21274</v>
      </c>
      <c r="E656" s="8">
        <v>9</v>
      </c>
      <c r="F656" s="123" t="s">
        <v>123</v>
      </c>
      <c r="G656" s="123" t="s">
        <v>728</v>
      </c>
      <c r="H656" s="123" t="s">
        <v>124</v>
      </c>
      <c r="I656" s="53" t="s">
        <v>94</v>
      </c>
      <c r="J656" s="53"/>
      <c r="K656" s="53"/>
      <c r="L656" s="234">
        <v>32.9146</v>
      </c>
      <c r="M656" s="205">
        <v>0</v>
      </c>
      <c r="N656" s="205">
        <v>0</v>
      </c>
      <c r="O656" s="205">
        <v>0</v>
      </c>
      <c r="P656" s="187">
        <v>0</v>
      </c>
      <c r="Q656" s="188">
        <v>0</v>
      </c>
    </row>
    <row r="657" spans="1:17" s="4" customFormat="1" ht="11.25" customHeight="1">
      <c r="A657" s="124">
        <f t="shared" si="10"/>
        <v>151</v>
      </c>
      <c r="B657" s="6" t="s">
        <v>1069</v>
      </c>
      <c r="C657" s="249">
        <v>3</v>
      </c>
      <c r="D657" s="55">
        <v>23481</v>
      </c>
      <c r="E657" s="8">
        <v>9</v>
      </c>
      <c r="F657" s="123" t="s">
        <v>123</v>
      </c>
      <c r="G657" s="123" t="s">
        <v>728</v>
      </c>
      <c r="H657" s="123" t="s">
        <v>124</v>
      </c>
      <c r="I657" s="53" t="s">
        <v>94</v>
      </c>
      <c r="J657" s="53"/>
      <c r="K657" s="53"/>
      <c r="L657" s="234">
        <v>27.700799999999997</v>
      </c>
      <c r="M657" s="205">
        <v>0</v>
      </c>
      <c r="N657" s="205">
        <v>0</v>
      </c>
      <c r="O657" s="205">
        <v>0</v>
      </c>
      <c r="P657" s="187">
        <v>0</v>
      </c>
      <c r="Q657" s="188">
        <v>0</v>
      </c>
    </row>
    <row r="658" spans="1:17" s="4" customFormat="1" ht="11.25" customHeight="1">
      <c r="A658" s="124">
        <f t="shared" si="10"/>
        <v>151</v>
      </c>
      <c r="B658" s="6" t="s">
        <v>1069</v>
      </c>
      <c r="C658" s="249">
        <v>4</v>
      </c>
      <c r="D658" s="55">
        <v>23537</v>
      </c>
      <c r="E658" s="8">
        <v>9</v>
      </c>
      <c r="F658" s="123" t="s">
        <v>123</v>
      </c>
      <c r="G658" s="123" t="s">
        <v>728</v>
      </c>
      <c r="H658" s="123" t="s">
        <v>124</v>
      </c>
      <c r="I658" s="53" t="s">
        <v>94</v>
      </c>
      <c r="J658" s="53"/>
      <c r="K658" s="53"/>
      <c r="L658" s="234">
        <v>28.984350000000003</v>
      </c>
      <c r="M658" s="205">
        <v>0</v>
      </c>
      <c r="N658" s="205">
        <v>0</v>
      </c>
      <c r="O658" s="205">
        <v>0</v>
      </c>
      <c r="P658" s="187">
        <v>0</v>
      </c>
      <c r="Q658" s="188">
        <v>0</v>
      </c>
    </row>
    <row r="659" spans="1:17" s="4" customFormat="1" ht="11.25" customHeight="1">
      <c r="A659" s="267">
        <f t="shared" si="10"/>
        <v>152</v>
      </c>
      <c r="B659" s="209" t="s">
        <v>773</v>
      </c>
      <c r="C659" s="248">
        <v>0</v>
      </c>
      <c r="D659" s="210"/>
      <c r="E659" s="271">
        <f>SUM(E660:E662)</f>
        <v>120</v>
      </c>
      <c r="F659" s="209" t="s">
        <v>523</v>
      </c>
      <c r="G659" s="209" t="s">
        <v>728</v>
      </c>
      <c r="H659" s="209" t="s">
        <v>524</v>
      </c>
      <c r="I659" s="209" t="s">
        <v>94</v>
      </c>
      <c r="J659" s="209"/>
      <c r="K659" s="209"/>
      <c r="L659" s="244">
        <v>417.3229</v>
      </c>
      <c r="M659" s="244">
        <v>0</v>
      </c>
      <c r="N659" s="244">
        <v>0</v>
      </c>
      <c r="O659" s="244">
        <v>0</v>
      </c>
      <c r="P659" s="211">
        <v>0</v>
      </c>
      <c r="Q659" s="212">
        <v>0</v>
      </c>
    </row>
    <row r="660" spans="1:17" s="4" customFormat="1" ht="11.25" customHeight="1">
      <c r="A660" s="124">
        <f t="shared" si="10"/>
        <v>152</v>
      </c>
      <c r="B660" s="53" t="s">
        <v>773</v>
      </c>
      <c r="C660" s="249">
        <v>1</v>
      </c>
      <c r="D660" s="55">
        <v>34414</v>
      </c>
      <c r="E660" s="8">
        <v>40</v>
      </c>
      <c r="F660" s="53" t="s">
        <v>523</v>
      </c>
      <c r="G660" s="53" t="s">
        <v>728</v>
      </c>
      <c r="H660" s="53" t="s">
        <v>524</v>
      </c>
      <c r="I660" s="53" t="s">
        <v>94</v>
      </c>
      <c r="J660" s="53"/>
      <c r="K660" s="53"/>
      <c r="L660" s="234">
        <v>417.3229</v>
      </c>
      <c r="M660" s="205">
        <v>0</v>
      </c>
      <c r="N660" s="205">
        <v>0</v>
      </c>
      <c r="O660" s="205">
        <v>0</v>
      </c>
      <c r="P660" s="187">
        <v>0</v>
      </c>
      <c r="Q660" s="188">
        <v>0</v>
      </c>
    </row>
    <row r="661" spans="1:17" s="4" customFormat="1" ht="11.25" customHeight="1">
      <c r="A661" s="124">
        <f t="shared" si="10"/>
        <v>152</v>
      </c>
      <c r="B661" s="53" t="s">
        <v>773</v>
      </c>
      <c r="C661" s="249">
        <v>2</v>
      </c>
      <c r="D661" s="55">
        <v>34648</v>
      </c>
      <c r="E661" s="8">
        <v>40</v>
      </c>
      <c r="F661" s="53" t="s">
        <v>523</v>
      </c>
      <c r="G661" s="53" t="s">
        <v>728</v>
      </c>
      <c r="H661" s="53" t="s">
        <v>524</v>
      </c>
      <c r="I661" s="53" t="s">
        <v>94</v>
      </c>
      <c r="J661" s="53"/>
      <c r="K661" s="53"/>
      <c r="L661" s="234">
        <v>0</v>
      </c>
      <c r="M661" s="205">
        <v>0</v>
      </c>
      <c r="N661" s="205">
        <v>0</v>
      </c>
      <c r="O661" s="205">
        <v>0</v>
      </c>
      <c r="P661" s="187">
        <v>0</v>
      </c>
      <c r="Q661" s="188">
        <v>0</v>
      </c>
    </row>
    <row r="662" spans="1:17" ht="11.25" customHeight="1">
      <c r="A662" s="124">
        <f t="shared" si="10"/>
        <v>152</v>
      </c>
      <c r="B662" s="53" t="s">
        <v>773</v>
      </c>
      <c r="C662" s="249">
        <v>3</v>
      </c>
      <c r="D662" s="55">
        <v>34705</v>
      </c>
      <c r="E662" s="8">
        <v>40</v>
      </c>
      <c r="F662" s="53" t="s">
        <v>523</v>
      </c>
      <c r="G662" s="53" t="s">
        <v>728</v>
      </c>
      <c r="H662" s="53" t="s">
        <v>524</v>
      </c>
      <c r="I662" s="53" t="s">
        <v>94</v>
      </c>
      <c r="J662" s="53"/>
      <c r="K662" s="53"/>
      <c r="L662" s="234">
        <v>0</v>
      </c>
      <c r="M662" s="205">
        <v>0</v>
      </c>
      <c r="N662" s="205">
        <v>0</v>
      </c>
      <c r="O662" s="205">
        <v>0</v>
      </c>
      <c r="P662" s="187">
        <v>0</v>
      </c>
      <c r="Q662" s="188">
        <v>0</v>
      </c>
    </row>
    <row r="663" spans="1:17" s="4" customFormat="1" ht="11.25" customHeight="1">
      <c r="A663" s="267">
        <f t="shared" si="10"/>
        <v>153</v>
      </c>
      <c r="B663" s="209" t="s">
        <v>285</v>
      </c>
      <c r="C663" s="248">
        <v>0</v>
      </c>
      <c r="D663" s="210"/>
      <c r="E663" s="271">
        <f>SUM(E664:E666)</f>
        <v>156.1</v>
      </c>
      <c r="F663" s="209" t="s">
        <v>315</v>
      </c>
      <c r="G663" s="209" t="s">
        <v>728</v>
      </c>
      <c r="H663" s="209" t="s">
        <v>1037</v>
      </c>
      <c r="I663" s="209" t="s">
        <v>827</v>
      </c>
      <c r="J663" s="209" t="s">
        <v>576</v>
      </c>
      <c r="K663" s="209" t="s">
        <v>668</v>
      </c>
      <c r="L663" s="244">
        <v>0</v>
      </c>
      <c r="M663" s="244">
        <v>0</v>
      </c>
      <c r="N663" s="244">
        <v>0</v>
      </c>
      <c r="O663" s="244">
        <v>0</v>
      </c>
      <c r="P663" s="211">
        <v>0</v>
      </c>
      <c r="Q663" s="212">
        <v>0</v>
      </c>
    </row>
    <row r="664" spans="1:17" ht="11.25" customHeight="1">
      <c r="A664" s="124">
        <f t="shared" si="10"/>
        <v>153</v>
      </c>
      <c r="B664" s="53" t="s">
        <v>319</v>
      </c>
      <c r="C664" s="249">
        <v>1</v>
      </c>
      <c r="D664" s="138">
        <v>37164</v>
      </c>
      <c r="E664" s="128">
        <v>52</v>
      </c>
      <c r="F664" s="136" t="s">
        <v>315</v>
      </c>
      <c r="G664" s="136" t="s">
        <v>728</v>
      </c>
      <c r="H664" s="136" t="s">
        <v>1037</v>
      </c>
      <c r="I664" s="136" t="s">
        <v>827</v>
      </c>
      <c r="J664" s="136" t="s">
        <v>576</v>
      </c>
      <c r="K664" s="136" t="s">
        <v>668</v>
      </c>
      <c r="L664" s="234">
        <v>0</v>
      </c>
      <c r="M664" s="234">
        <v>0</v>
      </c>
      <c r="N664" s="234">
        <v>0</v>
      </c>
      <c r="O664" s="234">
        <v>0</v>
      </c>
      <c r="P664" s="187">
        <v>0</v>
      </c>
      <c r="Q664" s="188">
        <v>0</v>
      </c>
    </row>
    <row r="665" spans="1:17" s="4" customFormat="1" ht="11.25" customHeight="1">
      <c r="A665" s="124">
        <f t="shared" si="10"/>
        <v>153</v>
      </c>
      <c r="B665" s="136" t="s">
        <v>319</v>
      </c>
      <c r="C665" s="250">
        <v>2</v>
      </c>
      <c r="D665" s="138">
        <v>37180</v>
      </c>
      <c r="E665" s="128">
        <v>52</v>
      </c>
      <c r="F665" s="136" t="s">
        <v>315</v>
      </c>
      <c r="G665" s="136" t="s">
        <v>728</v>
      </c>
      <c r="H665" s="136" t="s">
        <v>1037</v>
      </c>
      <c r="I665" s="136" t="s">
        <v>827</v>
      </c>
      <c r="J665" s="136" t="s">
        <v>576</v>
      </c>
      <c r="K665" s="136" t="s">
        <v>668</v>
      </c>
      <c r="L665" s="234">
        <v>0</v>
      </c>
      <c r="M665" s="234">
        <v>0</v>
      </c>
      <c r="N665" s="234">
        <v>0</v>
      </c>
      <c r="O665" s="234">
        <v>0</v>
      </c>
      <c r="P665" s="187">
        <v>0</v>
      </c>
      <c r="Q665" s="188">
        <v>0</v>
      </c>
    </row>
    <row r="666" spans="1:17" s="4" customFormat="1" ht="11.25" customHeight="1">
      <c r="A666" s="124">
        <f t="shared" si="10"/>
        <v>153</v>
      </c>
      <c r="B666" s="53" t="s">
        <v>319</v>
      </c>
      <c r="C666" s="249">
        <v>3</v>
      </c>
      <c r="D666" s="55">
        <v>37346</v>
      </c>
      <c r="E666" s="92">
        <v>52.1</v>
      </c>
      <c r="F666" s="53" t="s">
        <v>315</v>
      </c>
      <c r="G666" s="53" t="s">
        <v>728</v>
      </c>
      <c r="H666" s="53" t="s">
        <v>1037</v>
      </c>
      <c r="I666" s="53" t="s">
        <v>827</v>
      </c>
      <c r="J666" s="53" t="s">
        <v>576</v>
      </c>
      <c r="K666" s="53" t="s">
        <v>668</v>
      </c>
      <c r="L666" s="234">
        <v>0</v>
      </c>
      <c r="M666" s="234">
        <v>0</v>
      </c>
      <c r="N666" s="234">
        <v>0</v>
      </c>
      <c r="O666" s="234">
        <v>0</v>
      </c>
      <c r="P666" s="187">
        <v>0</v>
      </c>
      <c r="Q666" s="188">
        <v>0</v>
      </c>
    </row>
    <row r="667" spans="1:17" ht="11.25" customHeight="1">
      <c r="A667" s="267">
        <f t="shared" si="10"/>
        <v>154</v>
      </c>
      <c r="B667" s="209" t="s">
        <v>701</v>
      </c>
      <c r="C667" s="248">
        <v>0</v>
      </c>
      <c r="D667" s="210"/>
      <c r="E667" s="271">
        <f>SUM(E668)</f>
        <v>351</v>
      </c>
      <c r="F667" s="209" t="s">
        <v>315</v>
      </c>
      <c r="G667" s="209" t="s">
        <v>728</v>
      </c>
      <c r="H667" s="209" t="s">
        <v>1037</v>
      </c>
      <c r="I667" s="209" t="s">
        <v>827</v>
      </c>
      <c r="J667" s="209" t="s">
        <v>576</v>
      </c>
      <c r="K667" s="209" t="s">
        <v>668</v>
      </c>
      <c r="L667" s="244">
        <v>237.36839999999995</v>
      </c>
      <c r="M667" s="244">
        <v>51.405798400000002</v>
      </c>
      <c r="N667" s="244">
        <v>0</v>
      </c>
      <c r="O667" s="244">
        <v>0</v>
      </c>
      <c r="P667" s="211">
        <v>100152.68257378004</v>
      </c>
      <c r="Q667" s="212">
        <v>0.4219292988189669</v>
      </c>
    </row>
    <row r="668" spans="1:17" ht="11.25" customHeight="1">
      <c r="A668" s="124">
        <f t="shared" si="10"/>
        <v>154</v>
      </c>
      <c r="B668" s="53" t="s">
        <v>701</v>
      </c>
      <c r="C668" s="249">
        <v>1</v>
      </c>
      <c r="D668" s="55">
        <v>40957</v>
      </c>
      <c r="E668" s="94">
        <v>351</v>
      </c>
      <c r="F668" s="53" t="s">
        <v>315</v>
      </c>
      <c r="G668" s="53" t="s">
        <v>728</v>
      </c>
      <c r="H668" s="53" t="s">
        <v>1037</v>
      </c>
      <c r="I668" s="53" t="s">
        <v>827</v>
      </c>
      <c r="J668" s="53" t="s">
        <v>576</v>
      </c>
      <c r="K668" s="53" t="s">
        <v>668</v>
      </c>
      <c r="L668" s="234">
        <v>237.36839999999995</v>
      </c>
      <c r="M668" s="234">
        <v>51.405798400000002</v>
      </c>
      <c r="N668" s="234">
        <v>0</v>
      </c>
      <c r="O668" s="234">
        <v>0</v>
      </c>
      <c r="P668" s="187">
        <v>100152.68257378004</v>
      </c>
      <c r="Q668" s="188">
        <v>0.4219292988189669</v>
      </c>
    </row>
    <row r="669" spans="1:17" s="4" customFormat="1" ht="11.25" customHeight="1">
      <c r="A669" s="267">
        <f t="shared" si="10"/>
        <v>155</v>
      </c>
      <c r="B669" s="209" t="s">
        <v>643</v>
      </c>
      <c r="C669" s="248">
        <v>0</v>
      </c>
      <c r="D669" s="210"/>
      <c r="E669" s="271">
        <f>SUM(E670:E676)</f>
        <v>287.8</v>
      </c>
      <c r="F669" s="209" t="s">
        <v>438</v>
      </c>
      <c r="G669" s="209" t="s">
        <v>728</v>
      </c>
      <c r="H669" s="209" t="s">
        <v>271</v>
      </c>
      <c r="I669" s="209" t="s">
        <v>94</v>
      </c>
      <c r="J669" s="209"/>
      <c r="K669" s="209"/>
      <c r="L669" s="244">
        <v>773.30405000000007</v>
      </c>
      <c r="M669" s="244">
        <v>0</v>
      </c>
      <c r="N669" s="244">
        <v>0</v>
      </c>
      <c r="O669" s="244">
        <v>0</v>
      </c>
      <c r="P669" s="211">
        <v>0</v>
      </c>
      <c r="Q669" s="212">
        <v>0</v>
      </c>
    </row>
    <row r="670" spans="1:17" ht="11.25" customHeight="1">
      <c r="A670" s="124">
        <f t="shared" si="10"/>
        <v>155</v>
      </c>
      <c r="B670" s="53" t="s">
        <v>644</v>
      </c>
      <c r="C670" s="249">
        <v>1</v>
      </c>
      <c r="D670" s="55">
        <v>21490</v>
      </c>
      <c r="E670" s="94">
        <v>49.5</v>
      </c>
      <c r="F670" s="53" t="s">
        <v>438</v>
      </c>
      <c r="G670" s="53" t="s">
        <v>728</v>
      </c>
      <c r="H670" s="53" t="s">
        <v>271</v>
      </c>
      <c r="I670" s="53" t="s">
        <v>94</v>
      </c>
      <c r="J670" s="53"/>
      <c r="K670" s="53"/>
      <c r="L670" s="234">
        <v>104.68394999999998</v>
      </c>
      <c r="M670" s="205">
        <v>0</v>
      </c>
      <c r="N670" s="205">
        <v>0</v>
      </c>
      <c r="O670" s="205">
        <v>0</v>
      </c>
      <c r="P670" s="187">
        <v>0</v>
      </c>
      <c r="Q670" s="188">
        <v>0</v>
      </c>
    </row>
    <row r="671" spans="1:17" s="4" customFormat="1" ht="11.25" customHeight="1">
      <c r="A671" s="124">
        <f t="shared" si="10"/>
        <v>155</v>
      </c>
      <c r="B671" s="53" t="s">
        <v>644</v>
      </c>
      <c r="C671" s="249">
        <v>2</v>
      </c>
      <c r="D671" s="55">
        <v>21135</v>
      </c>
      <c r="E671" s="94">
        <v>49.5</v>
      </c>
      <c r="F671" s="53" t="s">
        <v>438</v>
      </c>
      <c r="G671" s="53" t="s">
        <v>728</v>
      </c>
      <c r="H671" s="53" t="s">
        <v>271</v>
      </c>
      <c r="I671" s="53" t="s">
        <v>94</v>
      </c>
      <c r="J671" s="53"/>
      <c r="K671" s="53"/>
      <c r="L671" s="234">
        <v>113.32055</v>
      </c>
      <c r="M671" s="205">
        <v>0</v>
      </c>
      <c r="N671" s="205">
        <v>0</v>
      </c>
      <c r="O671" s="205">
        <v>0</v>
      </c>
      <c r="P671" s="187">
        <v>0</v>
      </c>
      <c r="Q671" s="188">
        <v>0</v>
      </c>
    </row>
    <row r="672" spans="1:17" s="4" customFormat="1" ht="11.25" customHeight="1">
      <c r="A672" s="124">
        <f t="shared" si="10"/>
        <v>155</v>
      </c>
      <c r="B672" s="53" t="s">
        <v>644</v>
      </c>
      <c r="C672" s="249">
        <v>3</v>
      </c>
      <c r="D672" s="55">
        <v>20807</v>
      </c>
      <c r="E672" s="94">
        <v>32</v>
      </c>
      <c r="F672" s="53" t="s">
        <v>438</v>
      </c>
      <c r="G672" s="53" t="s">
        <v>728</v>
      </c>
      <c r="H672" s="53" t="s">
        <v>271</v>
      </c>
      <c r="I672" s="53" t="s">
        <v>94</v>
      </c>
      <c r="J672" s="53"/>
      <c r="K672" s="53"/>
      <c r="L672" s="234">
        <v>88.913200000000003</v>
      </c>
      <c r="M672" s="205">
        <v>0</v>
      </c>
      <c r="N672" s="205">
        <v>0</v>
      </c>
      <c r="O672" s="205">
        <v>0</v>
      </c>
      <c r="P672" s="187">
        <v>0</v>
      </c>
      <c r="Q672" s="188">
        <v>0</v>
      </c>
    </row>
    <row r="673" spans="1:17" ht="11.25" customHeight="1">
      <c r="A673" s="124">
        <f t="shared" si="10"/>
        <v>155</v>
      </c>
      <c r="B673" s="53" t="s">
        <v>644</v>
      </c>
      <c r="C673" s="249">
        <v>4</v>
      </c>
      <c r="D673" s="55">
        <v>20953</v>
      </c>
      <c r="E673" s="94">
        <v>32</v>
      </c>
      <c r="F673" s="53" t="s">
        <v>438</v>
      </c>
      <c r="G673" s="53" t="s">
        <v>728</v>
      </c>
      <c r="H673" s="53" t="s">
        <v>271</v>
      </c>
      <c r="I673" s="53" t="s">
        <v>94</v>
      </c>
      <c r="J673" s="53"/>
      <c r="K673" s="53"/>
      <c r="L673" s="234">
        <v>92.1768</v>
      </c>
      <c r="M673" s="205">
        <v>0</v>
      </c>
      <c r="N673" s="205">
        <v>0</v>
      </c>
      <c r="O673" s="205">
        <v>0</v>
      </c>
      <c r="P673" s="187">
        <v>0</v>
      </c>
      <c r="Q673" s="188">
        <v>0</v>
      </c>
    </row>
    <row r="674" spans="1:17" s="4" customFormat="1" ht="11.25" customHeight="1">
      <c r="A674" s="124">
        <f t="shared" si="10"/>
        <v>155</v>
      </c>
      <c r="B674" s="53" t="s">
        <v>644</v>
      </c>
      <c r="C674" s="249">
        <v>5</v>
      </c>
      <c r="D674" s="55">
        <v>22755</v>
      </c>
      <c r="E674" s="94">
        <v>43.65</v>
      </c>
      <c r="F674" s="53" t="s">
        <v>438</v>
      </c>
      <c r="G674" s="53" t="s">
        <v>728</v>
      </c>
      <c r="H674" s="53" t="s">
        <v>271</v>
      </c>
      <c r="I674" s="53" t="s">
        <v>94</v>
      </c>
      <c r="J674" s="53"/>
      <c r="K674" s="53"/>
      <c r="L674" s="234">
        <v>121.68850000000002</v>
      </c>
      <c r="M674" s="205">
        <v>0</v>
      </c>
      <c r="N674" s="205">
        <v>0</v>
      </c>
      <c r="O674" s="205">
        <v>0</v>
      </c>
      <c r="P674" s="187">
        <v>0</v>
      </c>
      <c r="Q674" s="188">
        <v>0</v>
      </c>
    </row>
    <row r="675" spans="1:17" s="4" customFormat="1" ht="11.25" customHeight="1">
      <c r="A675" s="124">
        <f t="shared" si="10"/>
        <v>155</v>
      </c>
      <c r="B675" s="53" t="s">
        <v>644</v>
      </c>
      <c r="C675" s="249">
        <v>6</v>
      </c>
      <c r="D675" s="55">
        <v>23228</v>
      </c>
      <c r="E675" s="94">
        <v>43.65</v>
      </c>
      <c r="F675" s="53" t="s">
        <v>438</v>
      </c>
      <c r="G675" s="53" t="s">
        <v>728</v>
      </c>
      <c r="H675" s="53" t="s">
        <v>271</v>
      </c>
      <c r="I675" s="53" t="s">
        <v>94</v>
      </c>
      <c r="J675" s="53"/>
      <c r="K675" s="53"/>
      <c r="L675" s="234">
        <v>148.49380000000002</v>
      </c>
      <c r="M675" s="205">
        <v>0</v>
      </c>
      <c r="N675" s="205">
        <v>0</v>
      </c>
      <c r="O675" s="205">
        <v>0</v>
      </c>
      <c r="P675" s="187">
        <v>0</v>
      </c>
      <c r="Q675" s="188">
        <v>0</v>
      </c>
    </row>
    <row r="676" spans="1:17" ht="11.25" customHeight="1">
      <c r="A676" s="124">
        <f t="shared" si="10"/>
        <v>155</v>
      </c>
      <c r="B676" s="53" t="s">
        <v>644</v>
      </c>
      <c r="C676" s="249">
        <v>7</v>
      </c>
      <c r="D676" s="55">
        <v>33129</v>
      </c>
      <c r="E676" s="94">
        <v>37.5</v>
      </c>
      <c r="F676" s="53" t="s">
        <v>438</v>
      </c>
      <c r="G676" s="53" t="s">
        <v>728</v>
      </c>
      <c r="H676" s="53" t="s">
        <v>271</v>
      </c>
      <c r="I676" s="53" t="s">
        <v>94</v>
      </c>
      <c r="J676" s="53"/>
      <c r="K676" s="53"/>
      <c r="L676" s="234">
        <v>104.02724999999998</v>
      </c>
      <c r="M676" s="205">
        <v>0</v>
      </c>
      <c r="N676" s="205">
        <v>0</v>
      </c>
      <c r="O676" s="205">
        <v>0</v>
      </c>
      <c r="P676" s="187">
        <v>0</v>
      </c>
      <c r="Q676" s="188">
        <v>0</v>
      </c>
    </row>
    <row r="677" spans="1:17" ht="11.25" customHeight="1">
      <c r="A677" s="267">
        <f t="shared" si="10"/>
        <v>156</v>
      </c>
      <c r="B677" s="221" t="s">
        <v>1310</v>
      </c>
      <c r="C677" s="222">
        <v>0</v>
      </c>
      <c r="D677" s="222"/>
      <c r="E677" s="271">
        <f>SUM(E678:E680)</f>
        <v>72</v>
      </c>
      <c r="F677" s="261"/>
      <c r="G677" s="261"/>
      <c r="H677" s="261"/>
      <c r="I677" s="209" t="s">
        <v>94</v>
      </c>
      <c r="J677" s="209"/>
      <c r="K677" s="209"/>
      <c r="L677" s="244">
        <v>220.25319999999999</v>
      </c>
      <c r="M677" s="244">
        <v>0</v>
      </c>
      <c r="N677" s="244">
        <v>0</v>
      </c>
      <c r="O677" s="244">
        <v>0</v>
      </c>
      <c r="P677" s="211">
        <v>0</v>
      </c>
      <c r="Q677" s="212">
        <v>0</v>
      </c>
    </row>
    <row r="678" spans="1:17" ht="11.25" customHeight="1">
      <c r="A678" s="124">
        <f t="shared" si="10"/>
        <v>156</v>
      </c>
      <c r="B678" s="53" t="s">
        <v>1310</v>
      </c>
      <c r="C678" s="249">
        <v>8</v>
      </c>
      <c r="D678" s="55">
        <v>22842</v>
      </c>
      <c r="E678" s="94">
        <v>24</v>
      </c>
      <c r="F678" s="53" t="s">
        <v>438</v>
      </c>
      <c r="G678" s="53" t="s">
        <v>728</v>
      </c>
      <c r="H678" s="53" t="s">
        <v>271</v>
      </c>
      <c r="I678" s="53" t="s">
        <v>94</v>
      </c>
      <c r="J678" s="53"/>
      <c r="K678" s="53"/>
      <c r="L678" s="234">
        <v>0</v>
      </c>
      <c r="M678" s="205">
        <v>0</v>
      </c>
      <c r="N678" s="205">
        <v>0</v>
      </c>
      <c r="O678" s="205">
        <v>0</v>
      </c>
      <c r="P678" s="187">
        <v>0</v>
      </c>
      <c r="Q678" s="188">
        <v>0</v>
      </c>
    </row>
    <row r="679" spans="1:17" s="4" customFormat="1" ht="11.25" customHeight="1">
      <c r="A679" s="124">
        <f t="shared" si="10"/>
        <v>156</v>
      </c>
      <c r="B679" s="53" t="s">
        <v>1310</v>
      </c>
      <c r="C679" s="249">
        <v>9</v>
      </c>
      <c r="D679" s="55">
        <v>22976</v>
      </c>
      <c r="E679" s="94">
        <v>24</v>
      </c>
      <c r="F679" s="53" t="s">
        <v>438</v>
      </c>
      <c r="G679" s="53" t="s">
        <v>728</v>
      </c>
      <c r="H679" s="53" t="s">
        <v>271</v>
      </c>
      <c r="I679" s="53" t="s">
        <v>94</v>
      </c>
      <c r="J679" s="53"/>
      <c r="K679" s="53"/>
      <c r="L679" s="234">
        <v>111.78824999999999</v>
      </c>
      <c r="M679" s="205">
        <v>0</v>
      </c>
      <c r="N679" s="205">
        <v>0</v>
      </c>
      <c r="O679" s="205">
        <v>0</v>
      </c>
      <c r="P679" s="187">
        <v>0</v>
      </c>
      <c r="Q679" s="188">
        <v>0</v>
      </c>
    </row>
    <row r="680" spans="1:17" s="4" customFormat="1" ht="11.25" customHeight="1">
      <c r="A680" s="124">
        <f t="shared" si="10"/>
        <v>156</v>
      </c>
      <c r="B680" s="53" t="s">
        <v>1310</v>
      </c>
      <c r="C680" s="249">
        <v>10</v>
      </c>
      <c r="D680" s="55">
        <v>23408</v>
      </c>
      <c r="E680" s="94">
        <v>24</v>
      </c>
      <c r="F680" s="53" t="s">
        <v>438</v>
      </c>
      <c r="G680" s="53" t="s">
        <v>728</v>
      </c>
      <c r="H680" s="53" t="s">
        <v>271</v>
      </c>
      <c r="I680" s="53" t="s">
        <v>94</v>
      </c>
      <c r="J680" s="53"/>
      <c r="K680" s="53"/>
      <c r="L680" s="234">
        <v>108.46494999999999</v>
      </c>
      <c r="M680" s="205">
        <v>0</v>
      </c>
      <c r="N680" s="205">
        <v>0</v>
      </c>
      <c r="O680" s="205">
        <v>0</v>
      </c>
      <c r="P680" s="187">
        <v>0</v>
      </c>
      <c r="Q680" s="188">
        <v>0</v>
      </c>
    </row>
    <row r="681" spans="1:17" ht="11.25" customHeight="1">
      <c r="A681" s="267">
        <f t="shared" si="10"/>
        <v>157</v>
      </c>
      <c r="B681" s="209" t="s">
        <v>439</v>
      </c>
      <c r="C681" s="248">
        <v>0</v>
      </c>
      <c r="D681" s="210"/>
      <c r="E681" s="271">
        <f>SUM(E682:E685)</f>
        <v>1740</v>
      </c>
      <c r="F681" s="209" t="s">
        <v>438</v>
      </c>
      <c r="G681" s="209" t="s">
        <v>728</v>
      </c>
      <c r="H681" s="209" t="s">
        <v>440</v>
      </c>
      <c r="I681" s="209" t="s">
        <v>827</v>
      </c>
      <c r="J681" s="209" t="s">
        <v>571</v>
      </c>
      <c r="K681" s="209" t="s">
        <v>826</v>
      </c>
      <c r="L681" s="244">
        <v>11868.9241</v>
      </c>
      <c r="M681" s="244">
        <v>9053.0659999999989</v>
      </c>
      <c r="N681" s="244">
        <v>0</v>
      </c>
      <c r="O681" s="244">
        <v>2384.1719999999996</v>
      </c>
      <c r="P681" s="211">
        <v>10804358.022189727</v>
      </c>
      <c r="Q681" s="212">
        <v>0.91030643815387835</v>
      </c>
    </row>
    <row r="682" spans="1:17" ht="11.25" customHeight="1">
      <c r="A682" s="124">
        <f t="shared" si="10"/>
        <v>157</v>
      </c>
      <c r="B682" s="53" t="s">
        <v>439</v>
      </c>
      <c r="C682" s="249">
        <v>1</v>
      </c>
      <c r="D682" s="55">
        <v>34476</v>
      </c>
      <c r="E682" s="92">
        <v>210</v>
      </c>
      <c r="F682" s="53" t="s">
        <v>438</v>
      </c>
      <c r="G682" s="53" t="s">
        <v>728</v>
      </c>
      <c r="H682" s="53" t="s">
        <v>440</v>
      </c>
      <c r="I682" s="53" t="s">
        <v>827</v>
      </c>
      <c r="J682" s="53" t="s">
        <v>571</v>
      </c>
      <c r="K682" s="53" t="s">
        <v>826</v>
      </c>
      <c r="L682" s="234">
        <v>1312.4706000000001</v>
      </c>
      <c r="M682" s="234">
        <v>1290.633</v>
      </c>
      <c r="N682" s="234">
        <v>0</v>
      </c>
      <c r="O682" s="234">
        <v>572.125</v>
      </c>
      <c r="P682" s="187">
        <v>1458656.4956929337</v>
      </c>
      <c r="Q682" s="188">
        <v>1.1113822250135992</v>
      </c>
    </row>
    <row r="683" spans="1:17" s="4" customFormat="1" ht="11.25" customHeight="1">
      <c r="A683" s="124">
        <f t="shared" si="10"/>
        <v>157</v>
      </c>
      <c r="B683" s="53" t="s">
        <v>439</v>
      </c>
      <c r="C683" s="249">
        <v>2</v>
      </c>
      <c r="D683" s="55">
        <v>34994</v>
      </c>
      <c r="E683" s="92">
        <v>210</v>
      </c>
      <c r="F683" s="53" t="s">
        <v>438</v>
      </c>
      <c r="G683" s="53" t="s">
        <v>728</v>
      </c>
      <c r="H683" s="53" t="s">
        <v>440</v>
      </c>
      <c r="I683" s="53" t="s">
        <v>827</v>
      </c>
      <c r="J683" s="53" t="s">
        <v>571</v>
      </c>
      <c r="K683" s="53" t="s">
        <v>826</v>
      </c>
      <c r="L683" s="234">
        <v>1067.3844999999999</v>
      </c>
      <c r="M683" s="234">
        <v>1055.0889999999999</v>
      </c>
      <c r="N683" s="234">
        <v>0</v>
      </c>
      <c r="O683" s="234">
        <v>921.16899999999998</v>
      </c>
      <c r="P683" s="187">
        <v>1193796.4242607947</v>
      </c>
      <c r="Q683" s="188">
        <v>1.1184314783105758</v>
      </c>
    </row>
    <row r="684" spans="1:17" ht="11.25" customHeight="1">
      <c r="A684" s="124">
        <f t="shared" si="10"/>
        <v>157</v>
      </c>
      <c r="B684" s="53" t="s">
        <v>439</v>
      </c>
      <c r="C684" s="249">
        <v>3</v>
      </c>
      <c r="D684" s="55">
        <v>43647</v>
      </c>
      <c r="E684" s="92">
        <v>660</v>
      </c>
      <c r="F684" s="123" t="s">
        <v>438</v>
      </c>
      <c r="G684" s="123" t="s">
        <v>728</v>
      </c>
      <c r="H684" s="123" t="s">
        <v>440</v>
      </c>
      <c r="I684" s="53" t="s">
        <v>827</v>
      </c>
      <c r="J684" s="53" t="s">
        <v>571</v>
      </c>
      <c r="K684" s="53" t="s">
        <v>826</v>
      </c>
      <c r="L684" s="234">
        <v>4969.7240000000002</v>
      </c>
      <c r="M684" s="234">
        <v>3542.319</v>
      </c>
      <c r="N684" s="234">
        <v>0</v>
      </c>
      <c r="O684" s="234">
        <v>417.12900000000002</v>
      </c>
      <c r="P684" s="187">
        <v>4305069.7460791795</v>
      </c>
      <c r="Q684" s="188">
        <v>0.86625932266644579</v>
      </c>
    </row>
    <row r="685" spans="1:17" s="4" customFormat="1" ht="12" customHeight="1">
      <c r="A685" s="124">
        <f t="shared" si="10"/>
        <v>157</v>
      </c>
      <c r="B685" s="53" t="s">
        <v>439</v>
      </c>
      <c r="C685" s="249">
        <v>4</v>
      </c>
      <c r="D685" s="55">
        <v>43694</v>
      </c>
      <c r="E685" s="92">
        <v>660</v>
      </c>
      <c r="F685" s="123" t="s">
        <v>438</v>
      </c>
      <c r="G685" s="123" t="s">
        <v>728</v>
      </c>
      <c r="H685" s="123" t="s">
        <v>440</v>
      </c>
      <c r="I685" s="53" t="s">
        <v>827</v>
      </c>
      <c r="J685" s="53" t="s">
        <v>571</v>
      </c>
      <c r="K685" s="53" t="s">
        <v>826</v>
      </c>
      <c r="L685" s="234">
        <v>4519.3450000000003</v>
      </c>
      <c r="M685" s="234">
        <v>3165.0250000000001</v>
      </c>
      <c r="N685" s="234">
        <v>0</v>
      </c>
      <c r="O685" s="234">
        <v>473.74900000000002</v>
      </c>
      <c r="P685" s="187">
        <v>3846835.3561568186</v>
      </c>
      <c r="Q685" s="188">
        <v>0.85119311673634523</v>
      </c>
    </row>
    <row r="686" spans="1:17" ht="11.25" customHeight="1">
      <c r="A686" s="267">
        <f t="shared" si="10"/>
        <v>158</v>
      </c>
      <c r="B686" s="209" t="s">
        <v>575</v>
      </c>
      <c r="C686" s="248">
        <v>0</v>
      </c>
      <c r="D686" s="210"/>
      <c r="E686" s="271">
        <f>SUM(E687:E695)</f>
        <v>270</v>
      </c>
      <c r="F686" s="209" t="s">
        <v>568</v>
      </c>
      <c r="G686" s="209" t="s">
        <v>728</v>
      </c>
      <c r="H686" s="209" t="s">
        <v>573</v>
      </c>
      <c r="I686" s="209" t="s">
        <v>827</v>
      </c>
      <c r="J686" s="209" t="s">
        <v>576</v>
      </c>
      <c r="K686" s="209" t="s">
        <v>120</v>
      </c>
      <c r="L686" s="244">
        <v>243.66728224588576</v>
      </c>
      <c r="M686" s="244">
        <v>72.968587221684416</v>
      </c>
      <c r="N686" s="244">
        <v>0</v>
      </c>
      <c r="O686" s="244">
        <v>0</v>
      </c>
      <c r="P686" s="211">
        <v>141753.62260334336</v>
      </c>
      <c r="Q686" s="212">
        <v>0.58175074345967848</v>
      </c>
    </row>
    <row r="687" spans="1:17" ht="11.25" customHeight="1">
      <c r="A687" s="124">
        <f t="shared" si="10"/>
        <v>158</v>
      </c>
      <c r="B687" s="53" t="s">
        <v>575</v>
      </c>
      <c r="C687" s="249">
        <v>1</v>
      </c>
      <c r="D687" s="55">
        <v>31560</v>
      </c>
      <c r="E687" s="92">
        <v>30</v>
      </c>
      <c r="F687" s="53" t="s">
        <v>568</v>
      </c>
      <c r="G687" s="53" t="s">
        <v>728</v>
      </c>
      <c r="H687" s="53" t="s">
        <v>573</v>
      </c>
      <c r="I687" s="53" t="s">
        <v>827</v>
      </c>
      <c r="J687" s="53" t="s">
        <v>576</v>
      </c>
      <c r="K687" s="53" t="s">
        <v>120</v>
      </c>
      <c r="L687" s="234">
        <v>95.44488348499516</v>
      </c>
      <c r="M687" s="234">
        <v>28.581918102613745</v>
      </c>
      <c r="N687" s="234">
        <v>0</v>
      </c>
      <c r="O687" s="234">
        <v>0</v>
      </c>
      <c r="P687" s="187">
        <v>55525.131926818336</v>
      </c>
      <c r="Q687" s="188">
        <v>0.58175074345967859</v>
      </c>
    </row>
    <row r="688" spans="1:17" ht="11.25" customHeight="1">
      <c r="A688" s="124">
        <f t="shared" si="10"/>
        <v>158</v>
      </c>
      <c r="B688" s="53" t="s">
        <v>575</v>
      </c>
      <c r="C688" s="249">
        <v>2</v>
      </c>
      <c r="D688" s="55">
        <v>31587</v>
      </c>
      <c r="E688" s="92">
        <v>30</v>
      </c>
      <c r="F688" s="53" t="s">
        <v>568</v>
      </c>
      <c r="G688" s="53" t="s">
        <v>728</v>
      </c>
      <c r="H688" s="53" t="s">
        <v>573</v>
      </c>
      <c r="I688" s="53" t="s">
        <v>827</v>
      </c>
      <c r="J688" s="53" t="s">
        <v>576</v>
      </c>
      <c r="K688" s="53" t="s">
        <v>120</v>
      </c>
      <c r="L688" s="234">
        <v>0.6227435430784124</v>
      </c>
      <c r="M688" s="234">
        <v>0.18648673765730883</v>
      </c>
      <c r="N688" s="234">
        <v>0</v>
      </c>
      <c r="O688" s="234">
        <v>0</v>
      </c>
      <c r="P688" s="187">
        <v>362.28151917058085</v>
      </c>
      <c r="Q688" s="188">
        <v>0.5817507434596787</v>
      </c>
    </row>
    <row r="689" spans="1:17" ht="11.25" customHeight="1">
      <c r="A689" s="124">
        <f t="shared" si="10"/>
        <v>158</v>
      </c>
      <c r="B689" s="53" t="s">
        <v>575</v>
      </c>
      <c r="C689" s="249">
        <v>3</v>
      </c>
      <c r="D689" s="55">
        <v>31624</v>
      </c>
      <c r="E689" s="92">
        <v>30</v>
      </c>
      <c r="F689" s="53" t="s">
        <v>568</v>
      </c>
      <c r="G689" s="53" t="s">
        <v>728</v>
      </c>
      <c r="H689" s="53" t="s">
        <v>573</v>
      </c>
      <c r="I689" s="53" t="s">
        <v>827</v>
      </c>
      <c r="J689" s="53" t="s">
        <v>576</v>
      </c>
      <c r="K689" s="53" t="s">
        <v>120</v>
      </c>
      <c r="L689" s="234">
        <v>0</v>
      </c>
      <c r="M689" s="234">
        <v>0</v>
      </c>
      <c r="N689" s="234">
        <v>0</v>
      </c>
      <c r="O689" s="234">
        <v>0</v>
      </c>
      <c r="P689" s="187">
        <v>0</v>
      </c>
      <c r="Q689" s="188">
        <v>0</v>
      </c>
    </row>
    <row r="690" spans="1:17" ht="11.25" customHeight="1">
      <c r="A690" s="124">
        <f t="shared" si="10"/>
        <v>158</v>
      </c>
      <c r="B690" s="53" t="s">
        <v>575</v>
      </c>
      <c r="C690" s="249">
        <v>4</v>
      </c>
      <c r="D690" s="55">
        <v>31665</v>
      </c>
      <c r="E690" s="92">
        <v>30</v>
      </c>
      <c r="F690" s="53" t="s">
        <v>568</v>
      </c>
      <c r="G690" s="53" t="s">
        <v>728</v>
      </c>
      <c r="H690" s="53" t="s">
        <v>573</v>
      </c>
      <c r="I690" s="53" t="s">
        <v>827</v>
      </c>
      <c r="J690" s="53" t="s">
        <v>576</v>
      </c>
      <c r="K690" s="53" t="s">
        <v>120</v>
      </c>
      <c r="L690" s="234">
        <v>0</v>
      </c>
      <c r="M690" s="234">
        <v>0</v>
      </c>
      <c r="N690" s="234">
        <v>0</v>
      </c>
      <c r="O690" s="234">
        <v>0</v>
      </c>
      <c r="P690" s="187">
        <v>0</v>
      </c>
      <c r="Q690" s="188">
        <v>0</v>
      </c>
    </row>
    <row r="691" spans="1:17" ht="11.25" customHeight="1">
      <c r="A691" s="124">
        <f t="shared" si="10"/>
        <v>158</v>
      </c>
      <c r="B691" s="53" t="s">
        <v>575</v>
      </c>
      <c r="C691" s="249">
        <v>5</v>
      </c>
      <c r="D691" s="55">
        <v>31731</v>
      </c>
      <c r="E691" s="92">
        <v>30</v>
      </c>
      <c r="F691" s="53" t="s">
        <v>568</v>
      </c>
      <c r="G691" s="53" t="s">
        <v>728</v>
      </c>
      <c r="H691" s="53" t="s">
        <v>573</v>
      </c>
      <c r="I691" s="53" t="s">
        <v>827</v>
      </c>
      <c r="J691" s="53" t="s">
        <v>576</v>
      </c>
      <c r="K691" s="53" t="s">
        <v>120</v>
      </c>
      <c r="L691" s="234">
        <v>0.93411531461761854</v>
      </c>
      <c r="M691" s="234">
        <v>0.27973010648596325</v>
      </c>
      <c r="N691" s="234">
        <v>0</v>
      </c>
      <c r="O691" s="234">
        <v>0</v>
      </c>
      <c r="P691" s="187">
        <v>543.42227875587128</v>
      </c>
      <c r="Q691" s="188">
        <v>0.5817507434596787</v>
      </c>
    </row>
    <row r="692" spans="1:17" s="4" customFormat="1" ht="11.25" customHeight="1">
      <c r="A692" s="124">
        <f t="shared" si="10"/>
        <v>158</v>
      </c>
      <c r="B692" s="53" t="s">
        <v>575</v>
      </c>
      <c r="C692" s="249">
        <v>6</v>
      </c>
      <c r="D692" s="55">
        <v>31546</v>
      </c>
      <c r="E692" s="92">
        <v>30</v>
      </c>
      <c r="F692" s="53" t="s">
        <v>568</v>
      </c>
      <c r="G692" s="53" t="s">
        <v>728</v>
      </c>
      <c r="H692" s="53" t="s">
        <v>573</v>
      </c>
      <c r="I692" s="53" t="s">
        <v>827</v>
      </c>
      <c r="J692" s="53" t="s">
        <v>576</v>
      </c>
      <c r="K692" s="53" t="s">
        <v>120</v>
      </c>
      <c r="L692" s="234">
        <v>87.523774327202318</v>
      </c>
      <c r="M692" s="234">
        <v>26.209863310745401</v>
      </c>
      <c r="N692" s="234">
        <v>0</v>
      </c>
      <c r="O692" s="234">
        <v>0</v>
      </c>
      <c r="P692" s="187">
        <v>50917.020785247078</v>
      </c>
      <c r="Q692" s="188">
        <v>0.58175074345967859</v>
      </c>
    </row>
    <row r="693" spans="1:17" ht="10.5" customHeight="1">
      <c r="A693" s="124">
        <f t="shared" si="10"/>
        <v>158</v>
      </c>
      <c r="B693" s="53" t="s">
        <v>1107</v>
      </c>
      <c r="C693" s="249">
        <v>7</v>
      </c>
      <c r="D693" s="55">
        <v>34787</v>
      </c>
      <c r="E693" s="92">
        <v>30</v>
      </c>
      <c r="F693" s="53" t="s">
        <v>568</v>
      </c>
      <c r="G693" s="53" t="s">
        <v>728</v>
      </c>
      <c r="H693" s="53" t="s">
        <v>573</v>
      </c>
      <c r="I693" s="53" t="s">
        <v>827</v>
      </c>
      <c r="J693" s="53" t="s">
        <v>576</v>
      </c>
      <c r="K693" s="53" t="s">
        <v>120</v>
      </c>
      <c r="L693" s="234">
        <v>32.543067879961278</v>
      </c>
      <c r="M693" s="234">
        <v>9.7453448209099722</v>
      </c>
      <c r="N693" s="234">
        <v>0</v>
      </c>
      <c r="O693" s="234">
        <v>0</v>
      </c>
      <c r="P693" s="187">
        <v>18931.953933626261</v>
      </c>
      <c r="Q693" s="188">
        <v>0.58175074345967859</v>
      </c>
    </row>
    <row r="694" spans="1:17" ht="11.25" customHeight="1">
      <c r="A694" s="124">
        <f t="shared" si="10"/>
        <v>158</v>
      </c>
      <c r="B694" s="53" t="s">
        <v>1108</v>
      </c>
      <c r="C694" s="249">
        <v>8</v>
      </c>
      <c r="D694" s="55">
        <v>35003</v>
      </c>
      <c r="E694" s="92">
        <v>30</v>
      </c>
      <c r="F694" s="53" t="s">
        <v>568</v>
      </c>
      <c r="G694" s="53" t="s">
        <v>728</v>
      </c>
      <c r="H694" s="53" t="s">
        <v>573</v>
      </c>
      <c r="I694" s="53" t="s">
        <v>827</v>
      </c>
      <c r="J694" s="53" t="s">
        <v>576</v>
      </c>
      <c r="K694" s="53" t="s">
        <v>120</v>
      </c>
      <c r="L694" s="234">
        <v>0</v>
      </c>
      <c r="M694" s="234">
        <v>0</v>
      </c>
      <c r="N694" s="234">
        <v>0</v>
      </c>
      <c r="O694" s="234">
        <v>0</v>
      </c>
      <c r="P694" s="187">
        <v>0</v>
      </c>
      <c r="Q694" s="188">
        <v>0</v>
      </c>
    </row>
    <row r="695" spans="1:17" ht="11.25" customHeight="1">
      <c r="A695" s="124">
        <f t="shared" si="10"/>
        <v>158</v>
      </c>
      <c r="B695" s="53" t="s">
        <v>1109</v>
      </c>
      <c r="C695" s="249">
        <v>9</v>
      </c>
      <c r="D695" s="55">
        <v>35150</v>
      </c>
      <c r="E695" s="92">
        <v>30</v>
      </c>
      <c r="F695" s="53" t="s">
        <v>568</v>
      </c>
      <c r="G695" s="53" t="s">
        <v>728</v>
      </c>
      <c r="H695" s="53" t="s">
        <v>573</v>
      </c>
      <c r="I695" s="53" t="s">
        <v>827</v>
      </c>
      <c r="J695" s="53" t="s">
        <v>576</v>
      </c>
      <c r="K695" s="53" t="s">
        <v>120</v>
      </c>
      <c r="L695" s="234">
        <v>26.598697696030975</v>
      </c>
      <c r="M695" s="234">
        <v>7.965244143272022</v>
      </c>
      <c r="N695" s="234">
        <v>0</v>
      </c>
      <c r="O695" s="234">
        <v>0</v>
      </c>
      <c r="P695" s="187">
        <v>15473.812159725256</v>
      </c>
      <c r="Q695" s="188">
        <v>0.58175074345967848</v>
      </c>
    </row>
    <row r="696" spans="1:17" s="4" customFormat="1" ht="11.25" customHeight="1">
      <c r="A696" s="267">
        <f t="shared" si="10"/>
        <v>159</v>
      </c>
      <c r="B696" s="209" t="s">
        <v>572</v>
      </c>
      <c r="C696" s="248">
        <v>0</v>
      </c>
      <c r="D696" s="210"/>
      <c r="E696" s="271">
        <f>SUM(E697:E700)</f>
        <v>0</v>
      </c>
      <c r="F696" s="209" t="s">
        <v>568</v>
      </c>
      <c r="G696" s="209" t="s">
        <v>728</v>
      </c>
      <c r="H696" s="209" t="s">
        <v>573</v>
      </c>
      <c r="I696" s="209" t="s">
        <v>827</v>
      </c>
      <c r="J696" s="209" t="s">
        <v>571</v>
      </c>
      <c r="K696" s="209" t="s">
        <v>826</v>
      </c>
      <c r="L696" s="244">
        <v>0</v>
      </c>
      <c r="M696" s="244">
        <v>0</v>
      </c>
      <c r="N696" s="244">
        <v>0</v>
      </c>
      <c r="O696" s="244">
        <v>0</v>
      </c>
      <c r="P696" s="211">
        <v>0</v>
      </c>
      <c r="Q696" s="212">
        <v>0</v>
      </c>
    </row>
    <row r="697" spans="1:17" ht="11.25" customHeight="1">
      <c r="A697" s="124">
        <f t="shared" si="10"/>
        <v>159</v>
      </c>
      <c r="B697" s="53" t="s">
        <v>572</v>
      </c>
      <c r="C697" s="249">
        <v>1</v>
      </c>
      <c r="D697" s="55">
        <v>24837</v>
      </c>
      <c r="E697" s="92">
        <v>0</v>
      </c>
      <c r="F697" s="53" t="s">
        <v>568</v>
      </c>
      <c r="G697" s="53" t="s">
        <v>728</v>
      </c>
      <c r="H697" s="53" t="s">
        <v>573</v>
      </c>
      <c r="I697" s="53" t="s">
        <v>827</v>
      </c>
      <c r="J697" s="53" t="s">
        <v>571</v>
      </c>
      <c r="K697" s="53" t="s">
        <v>826</v>
      </c>
      <c r="L697" s="205">
        <v>0</v>
      </c>
      <c r="M697" s="205">
        <v>0</v>
      </c>
      <c r="N697" s="205">
        <v>0</v>
      </c>
      <c r="O697" s="205">
        <v>0</v>
      </c>
      <c r="P697" s="187">
        <v>0</v>
      </c>
      <c r="Q697" s="188">
        <v>0</v>
      </c>
    </row>
    <row r="698" spans="1:17" ht="11.25" customHeight="1">
      <c r="A698" s="124">
        <f t="shared" si="10"/>
        <v>159</v>
      </c>
      <c r="B698" s="53" t="s">
        <v>572</v>
      </c>
      <c r="C698" s="249">
        <v>2</v>
      </c>
      <c r="D698" s="55">
        <v>24897</v>
      </c>
      <c r="E698" s="92">
        <v>0</v>
      </c>
      <c r="F698" s="53" t="s">
        <v>568</v>
      </c>
      <c r="G698" s="53" t="s">
        <v>728</v>
      </c>
      <c r="H698" s="53" t="s">
        <v>573</v>
      </c>
      <c r="I698" s="53" t="s">
        <v>827</v>
      </c>
      <c r="J698" s="53" t="s">
        <v>571</v>
      </c>
      <c r="K698" s="53" t="s">
        <v>826</v>
      </c>
      <c r="L698" s="205">
        <v>0</v>
      </c>
      <c r="M698" s="205">
        <v>0</v>
      </c>
      <c r="N698" s="205">
        <v>0</v>
      </c>
      <c r="O698" s="205">
        <v>0</v>
      </c>
      <c r="P698" s="187">
        <v>0</v>
      </c>
      <c r="Q698" s="188">
        <v>0</v>
      </c>
    </row>
    <row r="699" spans="1:17" ht="11.25" customHeight="1">
      <c r="A699" s="124">
        <f t="shared" si="10"/>
        <v>159</v>
      </c>
      <c r="B699" s="53" t="s">
        <v>572</v>
      </c>
      <c r="C699" s="250">
        <v>3</v>
      </c>
      <c r="D699" s="138">
        <v>24928</v>
      </c>
      <c r="E699" s="92">
        <v>0</v>
      </c>
      <c r="F699" s="136" t="s">
        <v>568</v>
      </c>
      <c r="G699" s="136" t="s">
        <v>728</v>
      </c>
      <c r="H699" s="136" t="s">
        <v>573</v>
      </c>
      <c r="I699" s="136" t="s">
        <v>827</v>
      </c>
      <c r="J699" s="136" t="s">
        <v>571</v>
      </c>
      <c r="K699" s="136" t="s">
        <v>826</v>
      </c>
      <c r="L699" s="205">
        <v>0</v>
      </c>
      <c r="M699" s="205">
        <v>0</v>
      </c>
      <c r="N699" s="205">
        <v>0</v>
      </c>
      <c r="O699" s="205">
        <v>0</v>
      </c>
      <c r="P699" s="187">
        <v>0</v>
      </c>
      <c r="Q699" s="188">
        <v>0</v>
      </c>
    </row>
    <row r="700" spans="1:17" ht="11.25" customHeight="1">
      <c r="A700" s="124">
        <f t="shared" si="10"/>
        <v>159</v>
      </c>
      <c r="B700" s="53" t="s">
        <v>572</v>
      </c>
      <c r="C700" s="250">
        <v>4</v>
      </c>
      <c r="D700" s="138">
        <v>26298</v>
      </c>
      <c r="E700" s="92">
        <v>0</v>
      </c>
      <c r="F700" s="136" t="s">
        <v>568</v>
      </c>
      <c r="G700" s="136" t="s">
        <v>728</v>
      </c>
      <c r="H700" s="136" t="s">
        <v>573</v>
      </c>
      <c r="I700" s="136" t="s">
        <v>827</v>
      </c>
      <c r="J700" s="136" t="s">
        <v>571</v>
      </c>
      <c r="K700" s="136" t="s">
        <v>826</v>
      </c>
      <c r="L700" s="205">
        <v>0</v>
      </c>
      <c r="M700" s="205">
        <v>0</v>
      </c>
      <c r="N700" s="205">
        <v>0</v>
      </c>
      <c r="O700" s="205">
        <v>0</v>
      </c>
      <c r="P700" s="187">
        <v>0</v>
      </c>
      <c r="Q700" s="188">
        <v>0</v>
      </c>
    </row>
    <row r="701" spans="1:17" s="4" customFormat="1" ht="11.25" customHeight="1">
      <c r="A701" s="267">
        <f t="shared" si="10"/>
        <v>160</v>
      </c>
      <c r="B701" s="209" t="s">
        <v>429</v>
      </c>
      <c r="C701" s="248">
        <v>0</v>
      </c>
      <c r="D701" s="210"/>
      <c r="E701" s="271">
        <f>SUM(E702:E703)</f>
        <v>75</v>
      </c>
      <c r="F701" s="209" t="s">
        <v>135</v>
      </c>
      <c r="G701" s="209" t="s">
        <v>728</v>
      </c>
      <c r="H701" s="209" t="s">
        <v>136</v>
      </c>
      <c r="I701" s="209" t="s">
        <v>94</v>
      </c>
      <c r="J701" s="209"/>
      <c r="K701" s="209"/>
      <c r="L701" s="244">
        <v>337.80250000000001</v>
      </c>
      <c r="M701" s="244">
        <v>0</v>
      </c>
      <c r="N701" s="244">
        <v>0</v>
      </c>
      <c r="O701" s="244">
        <v>0</v>
      </c>
      <c r="P701" s="211">
        <v>0</v>
      </c>
      <c r="Q701" s="212">
        <v>0</v>
      </c>
    </row>
    <row r="702" spans="1:17" ht="11.25" customHeight="1">
      <c r="A702" s="124">
        <f t="shared" si="10"/>
        <v>160</v>
      </c>
      <c r="B702" s="53" t="s">
        <v>429</v>
      </c>
      <c r="C702" s="249">
        <v>1</v>
      </c>
      <c r="D702" s="55">
        <v>31811</v>
      </c>
      <c r="E702" s="92">
        <v>37.5</v>
      </c>
      <c r="F702" s="53" t="s">
        <v>135</v>
      </c>
      <c r="G702" s="53" t="s">
        <v>728</v>
      </c>
      <c r="H702" s="53" t="s">
        <v>136</v>
      </c>
      <c r="I702" s="53" t="s">
        <v>94</v>
      </c>
      <c r="J702" s="53"/>
      <c r="K702" s="53"/>
      <c r="L702" s="234">
        <v>288.61964999999998</v>
      </c>
      <c r="M702" s="205">
        <v>0</v>
      </c>
      <c r="N702" s="205">
        <v>0</v>
      </c>
      <c r="O702" s="205">
        <v>0</v>
      </c>
      <c r="P702" s="187">
        <v>0</v>
      </c>
      <c r="Q702" s="188">
        <v>0</v>
      </c>
    </row>
    <row r="703" spans="1:17" s="4" customFormat="1" ht="11.25" customHeight="1">
      <c r="A703" s="124">
        <f t="shared" si="10"/>
        <v>160</v>
      </c>
      <c r="B703" s="53" t="s">
        <v>429</v>
      </c>
      <c r="C703" s="249">
        <v>2</v>
      </c>
      <c r="D703" s="55">
        <v>31836</v>
      </c>
      <c r="E703" s="92">
        <v>37.5</v>
      </c>
      <c r="F703" s="53" t="s">
        <v>135</v>
      </c>
      <c r="G703" s="53" t="s">
        <v>728</v>
      </c>
      <c r="H703" s="53" t="s">
        <v>136</v>
      </c>
      <c r="I703" s="53" t="s">
        <v>94</v>
      </c>
      <c r="J703" s="53"/>
      <c r="K703" s="53"/>
      <c r="L703" s="234">
        <v>49.182850000000002</v>
      </c>
      <c r="M703" s="205">
        <v>0</v>
      </c>
      <c r="N703" s="205">
        <v>0</v>
      </c>
      <c r="O703" s="205">
        <v>0</v>
      </c>
      <c r="P703" s="187">
        <v>0</v>
      </c>
      <c r="Q703" s="188">
        <v>0</v>
      </c>
    </row>
    <row r="704" spans="1:17" ht="11.25" customHeight="1">
      <c r="A704" s="267">
        <f t="shared" si="10"/>
        <v>161</v>
      </c>
      <c r="B704" s="209" t="s">
        <v>427</v>
      </c>
      <c r="C704" s="248">
        <v>0</v>
      </c>
      <c r="D704" s="210"/>
      <c r="E704" s="271">
        <f>SUM(E705:E710)</f>
        <v>780</v>
      </c>
      <c r="F704" s="209" t="s">
        <v>135</v>
      </c>
      <c r="G704" s="209" t="s">
        <v>728</v>
      </c>
      <c r="H704" s="209" t="s">
        <v>136</v>
      </c>
      <c r="I704" s="209" t="s">
        <v>94</v>
      </c>
      <c r="J704" s="209"/>
      <c r="K704" s="209"/>
      <c r="L704" s="244">
        <v>2401.4225500000002</v>
      </c>
      <c r="M704" s="244">
        <v>0</v>
      </c>
      <c r="N704" s="244">
        <v>0</v>
      </c>
      <c r="O704" s="244">
        <v>0</v>
      </c>
      <c r="P704" s="211">
        <v>0</v>
      </c>
      <c r="Q704" s="212">
        <v>0</v>
      </c>
    </row>
    <row r="705" spans="1:17" s="4" customFormat="1" ht="11.25" customHeight="1">
      <c r="A705" s="124">
        <f t="shared" si="10"/>
        <v>161</v>
      </c>
      <c r="B705" s="53" t="s">
        <v>427</v>
      </c>
      <c r="C705" s="249">
        <v>1</v>
      </c>
      <c r="D705" s="55">
        <v>27802</v>
      </c>
      <c r="E705" s="8">
        <v>130</v>
      </c>
      <c r="F705" s="53" t="s">
        <v>135</v>
      </c>
      <c r="G705" s="53" t="s">
        <v>728</v>
      </c>
      <c r="H705" s="53" t="s">
        <v>136</v>
      </c>
      <c r="I705" s="53" t="s">
        <v>94</v>
      </c>
      <c r="J705" s="53"/>
      <c r="K705" s="53"/>
      <c r="L705" s="234">
        <v>1042.51125</v>
      </c>
      <c r="M705" s="205">
        <v>0</v>
      </c>
      <c r="N705" s="205">
        <v>0</v>
      </c>
      <c r="O705" s="205">
        <v>0</v>
      </c>
      <c r="P705" s="187">
        <v>0</v>
      </c>
      <c r="Q705" s="188">
        <v>0</v>
      </c>
    </row>
    <row r="706" spans="1:17" s="4" customFormat="1" ht="11.25" customHeight="1">
      <c r="A706" s="124">
        <f t="shared" si="10"/>
        <v>161</v>
      </c>
      <c r="B706" s="53" t="s">
        <v>427</v>
      </c>
      <c r="C706" s="249">
        <v>2</v>
      </c>
      <c r="D706" s="55">
        <v>27918</v>
      </c>
      <c r="E706" s="8">
        <v>130</v>
      </c>
      <c r="F706" s="53" t="s">
        <v>135</v>
      </c>
      <c r="G706" s="53" t="s">
        <v>728</v>
      </c>
      <c r="H706" s="53" t="s">
        <v>136</v>
      </c>
      <c r="I706" s="53" t="s">
        <v>94</v>
      </c>
      <c r="J706" s="53"/>
      <c r="K706" s="53"/>
      <c r="L706" s="234">
        <v>371.93099999999998</v>
      </c>
      <c r="M706" s="205">
        <v>0</v>
      </c>
      <c r="N706" s="205">
        <v>0</v>
      </c>
      <c r="O706" s="205">
        <v>0</v>
      </c>
      <c r="P706" s="187">
        <v>0</v>
      </c>
      <c r="Q706" s="188">
        <v>0</v>
      </c>
    </row>
    <row r="707" spans="1:17" ht="11.25" customHeight="1">
      <c r="A707" s="124">
        <f t="shared" si="10"/>
        <v>161</v>
      </c>
      <c r="B707" s="53" t="s">
        <v>427</v>
      </c>
      <c r="C707" s="249">
        <v>3</v>
      </c>
      <c r="D707" s="55">
        <v>28116</v>
      </c>
      <c r="E707" s="8">
        <v>130</v>
      </c>
      <c r="F707" s="53" t="s">
        <v>135</v>
      </c>
      <c r="G707" s="53" t="s">
        <v>728</v>
      </c>
      <c r="H707" s="53" t="s">
        <v>136</v>
      </c>
      <c r="I707" s="53" t="s">
        <v>94</v>
      </c>
      <c r="J707" s="53"/>
      <c r="K707" s="53"/>
      <c r="L707" s="234">
        <v>207.81570000000002</v>
      </c>
      <c r="M707" s="205">
        <v>0</v>
      </c>
      <c r="N707" s="205">
        <v>0</v>
      </c>
      <c r="O707" s="205">
        <v>0</v>
      </c>
      <c r="P707" s="187">
        <v>0</v>
      </c>
      <c r="Q707" s="188">
        <v>0</v>
      </c>
    </row>
    <row r="708" spans="1:17" s="4" customFormat="1" ht="11.25" customHeight="1">
      <c r="A708" s="124">
        <f t="shared" ref="A708:A771" si="11">IF(C708&gt;0,A707,A707+1)</f>
        <v>161</v>
      </c>
      <c r="B708" s="53" t="s">
        <v>427</v>
      </c>
      <c r="C708" s="249">
        <v>4</v>
      </c>
      <c r="D708" s="55">
        <v>31350</v>
      </c>
      <c r="E708" s="8">
        <v>130</v>
      </c>
      <c r="F708" s="53" t="s">
        <v>135</v>
      </c>
      <c r="G708" s="53" t="s">
        <v>728</v>
      </c>
      <c r="H708" s="53" t="s">
        <v>136</v>
      </c>
      <c r="I708" s="53" t="s">
        <v>94</v>
      </c>
      <c r="J708" s="53"/>
      <c r="K708" s="53"/>
      <c r="L708" s="234">
        <v>272.94839999999999</v>
      </c>
      <c r="M708" s="205">
        <v>0</v>
      </c>
      <c r="N708" s="205">
        <v>0</v>
      </c>
      <c r="O708" s="205">
        <v>0</v>
      </c>
      <c r="P708" s="187">
        <v>0</v>
      </c>
      <c r="Q708" s="188">
        <v>0</v>
      </c>
    </row>
    <row r="709" spans="1:17" ht="11.25" customHeight="1">
      <c r="A709" s="124">
        <f t="shared" si="11"/>
        <v>161</v>
      </c>
      <c r="B709" s="53" t="s">
        <v>427</v>
      </c>
      <c r="C709" s="249">
        <v>5</v>
      </c>
      <c r="D709" s="55">
        <v>31487</v>
      </c>
      <c r="E709" s="8">
        <v>130</v>
      </c>
      <c r="F709" s="53" t="s">
        <v>135</v>
      </c>
      <c r="G709" s="53" t="s">
        <v>728</v>
      </c>
      <c r="H709" s="53" t="s">
        <v>136</v>
      </c>
      <c r="I709" s="53" t="s">
        <v>94</v>
      </c>
      <c r="J709" s="53"/>
      <c r="K709" s="53"/>
      <c r="L709" s="234">
        <v>263.20734999999996</v>
      </c>
      <c r="M709" s="205">
        <v>0</v>
      </c>
      <c r="N709" s="205">
        <v>0</v>
      </c>
      <c r="O709" s="205">
        <v>0</v>
      </c>
      <c r="P709" s="187">
        <v>0</v>
      </c>
      <c r="Q709" s="188">
        <v>0</v>
      </c>
    </row>
    <row r="710" spans="1:17" ht="11.25" customHeight="1">
      <c r="A710" s="124">
        <f t="shared" si="11"/>
        <v>161</v>
      </c>
      <c r="B710" s="53" t="s">
        <v>427</v>
      </c>
      <c r="C710" s="249">
        <v>6</v>
      </c>
      <c r="D710" s="55">
        <v>31654</v>
      </c>
      <c r="E710" s="8">
        <v>130</v>
      </c>
      <c r="F710" s="53" t="s">
        <v>135</v>
      </c>
      <c r="G710" s="53" t="s">
        <v>728</v>
      </c>
      <c r="H710" s="53" t="s">
        <v>136</v>
      </c>
      <c r="I710" s="53" t="s">
        <v>94</v>
      </c>
      <c r="J710" s="53"/>
      <c r="K710" s="53"/>
      <c r="L710" s="234">
        <v>243.00885000000002</v>
      </c>
      <c r="M710" s="205">
        <v>0</v>
      </c>
      <c r="N710" s="205">
        <v>0</v>
      </c>
      <c r="O710" s="205">
        <v>0</v>
      </c>
      <c r="P710" s="187">
        <v>0</v>
      </c>
      <c r="Q710" s="188">
        <v>0</v>
      </c>
    </row>
    <row r="711" spans="1:17" s="4" customFormat="1" ht="11.25" customHeight="1">
      <c r="A711" s="267">
        <f t="shared" si="11"/>
        <v>162</v>
      </c>
      <c r="B711" s="209" t="s">
        <v>915</v>
      </c>
      <c r="C711" s="248">
        <v>0</v>
      </c>
      <c r="D711" s="210"/>
      <c r="E711" s="271">
        <f>SUM(E712)</f>
        <v>270</v>
      </c>
      <c r="F711" s="209" t="s">
        <v>532</v>
      </c>
      <c r="G711" s="209" t="s">
        <v>326</v>
      </c>
      <c r="H711" s="209" t="s">
        <v>913</v>
      </c>
      <c r="I711" s="209" t="s">
        <v>827</v>
      </c>
      <c r="J711" s="209" t="s">
        <v>571</v>
      </c>
      <c r="K711" s="209" t="s">
        <v>826</v>
      </c>
      <c r="L711" s="244">
        <v>1706.4639999999999</v>
      </c>
      <c r="M711" s="244">
        <v>1271.5260000000001</v>
      </c>
      <c r="N711" s="244">
        <v>0</v>
      </c>
      <c r="O711" s="244">
        <v>585.06578947368416</v>
      </c>
      <c r="P711" s="211">
        <v>1766047.5642342682</v>
      </c>
      <c r="Q711" s="212">
        <v>1.0349163909899466</v>
      </c>
    </row>
    <row r="712" spans="1:17" ht="11.25" customHeight="1">
      <c r="A712" s="124">
        <f t="shared" si="11"/>
        <v>162</v>
      </c>
      <c r="B712" s="53" t="s">
        <v>915</v>
      </c>
      <c r="C712" s="249">
        <v>1</v>
      </c>
      <c r="D712" s="55">
        <v>41353</v>
      </c>
      <c r="E712" s="92">
        <v>270</v>
      </c>
      <c r="F712" s="53" t="s">
        <v>532</v>
      </c>
      <c r="G712" s="53" t="s">
        <v>326</v>
      </c>
      <c r="H712" s="53" t="s">
        <v>913</v>
      </c>
      <c r="I712" s="53" t="s">
        <v>827</v>
      </c>
      <c r="J712" s="53" t="s">
        <v>571</v>
      </c>
      <c r="K712" s="53" t="s">
        <v>826</v>
      </c>
      <c r="L712" s="234">
        <v>1706.4639999999999</v>
      </c>
      <c r="M712" s="234">
        <v>1271.5260000000001</v>
      </c>
      <c r="N712" s="234">
        <v>0</v>
      </c>
      <c r="O712" s="234">
        <v>585.06578947368416</v>
      </c>
      <c r="P712" s="187">
        <v>1766047.5642342682</v>
      </c>
      <c r="Q712" s="188">
        <v>1.0349163909899466</v>
      </c>
    </row>
    <row r="713" spans="1:17" ht="11.25" customHeight="1">
      <c r="A713" s="267">
        <f t="shared" si="11"/>
        <v>163</v>
      </c>
      <c r="B713" s="209" t="s">
        <v>1259</v>
      </c>
      <c r="C713" s="248">
        <v>0</v>
      </c>
      <c r="D713" s="210"/>
      <c r="E713" s="271">
        <f>SUM(E714:E715)</f>
        <v>300</v>
      </c>
      <c r="F713" s="209" t="s">
        <v>443</v>
      </c>
      <c r="G713" s="209" t="s">
        <v>326</v>
      </c>
      <c r="H713" s="209" t="s">
        <v>1246</v>
      </c>
      <c r="I713" s="209" t="s">
        <v>827</v>
      </c>
      <c r="J713" s="209" t="s">
        <v>571</v>
      </c>
      <c r="K713" s="209" t="s">
        <v>826</v>
      </c>
      <c r="L713" s="244">
        <v>1746.192649999999</v>
      </c>
      <c r="M713" s="244">
        <v>1593.0059449999999</v>
      </c>
      <c r="N713" s="244">
        <v>0</v>
      </c>
      <c r="O713" s="244">
        <v>459.25969999999995</v>
      </c>
      <c r="P713" s="211">
        <v>1873345.3221841035</v>
      </c>
      <c r="Q713" s="212">
        <v>1.0728170927670004</v>
      </c>
    </row>
    <row r="714" spans="1:17" s="4" customFormat="1" ht="11.25" customHeight="1">
      <c r="A714" s="124">
        <f t="shared" si="11"/>
        <v>163</v>
      </c>
      <c r="B714" s="53" t="s">
        <v>1260</v>
      </c>
      <c r="C714" s="249">
        <v>1</v>
      </c>
      <c r="D714" s="55">
        <v>42893</v>
      </c>
      <c r="E714" s="92">
        <v>150</v>
      </c>
      <c r="F714" s="123" t="s">
        <v>443</v>
      </c>
      <c r="G714" s="123" t="s">
        <v>326</v>
      </c>
      <c r="H714" s="123" t="s">
        <v>1246</v>
      </c>
      <c r="I714" s="53" t="s">
        <v>827</v>
      </c>
      <c r="J714" s="53" t="s">
        <v>571</v>
      </c>
      <c r="K714" s="53" t="s">
        <v>826</v>
      </c>
      <c r="L714" s="234">
        <v>844.55750205478603</v>
      </c>
      <c r="M714" s="234">
        <v>770.296335</v>
      </c>
      <c r="N714" s="234">
        <v>0</v>
      </c>
      <c r="O714" s="234">
        <v>266.46499999999997</v>
      </c>
      <c r="P714" s="187">
        <v>907197.67946855631</v>
      </c>
      <c r="Q714" s="188">
        <v>1.074169227389927</v>
      </c>
    </row>
    <row r="715" spans="1:17" ht="11.25" customHeight="1">
      <c r="A715" s="124">
        <f t="shared" si="11"/>
        <v>163</v>
      </c>
      <c r="B715" s="53" t="s">
        <v>1261</v>
      </c>
      <c r="C715" s="249">
        <v>2</v>
      </c>
      <c r="D715" s="55">
        <v>43100</v>
      </c>
      <c r="E715" s="92">
        <v>150</v>
      </c>
      <c r="F715" s="123" t="s">
        <v>443</v>
      </c>
      <c r="G715" s="123" t="s">
        <v>326</v>
      </c>
      <c r="H715" s="123" t="s">
        <v>1246</v>
      </c>
      <c r="I715" s="53" t="s">
        <v>827</v>
      </c>
      <c r="J715" s="53" t="s">
        <v>571</v>
      </c>
      <c r="K715" s="53" t="s">
        <v>826</v>
      </c>
      <c r="L715" s="234">
        <v>901.63514794521302</v>
      </c>
      <c r="M715" s="234">
        <v>822.70961</v>
      </c>
      <c r="N715" s="234">
        <v>0</v>
      </c>
      <c r="O715" s="234">
        <v>192.79470000000001</v>
      </c>
      <c r="P715" s="187">
        <v>966147.64271554723</v>
      </c>
      <c r="Q715" s="188">
        <v>1.0715505544757826</v>
      </c>
    </row>
    <row r="716" spans="1:17" s="4" customFormat="1" ht="11.25" customHeight="1">
      <c r="A716" s="267">
        <f t="shared" si="11"/>
        <v>164</v>
      </c>
      <c r="B716" s="209" t="s">
        <v>538</v>
      </c>
      <c r="C716" s="248">
        <v>0</v>
      </c>
      <c r="D716" s="210"/>
      <c r="E716" s="271">
        <f>SUM(E717:E724)</f>
        <v>1000</v>
      </c>
      <c r="F716" s="209" t="s">
        <v>520</v>
      </c>
      <c r="G716" s="209" t="s">
        <v>569</v>
      </c>
      <c r="H716" s="209" t="s">
        <v>539</v>
      </c>
      <c r="I716" s="209" t="s">
        <v>94</v>
      </c>
      <c r="J716" s="209"/>
      <c r="K716" s="209"/>
      <c r="L716" s="244">
        <v>3613.1932500000003</v>
      </c>
      <c r="M716" s="244">
        <v>0</v>
      </c>
      <c r="N716" s="244">
        <v>0</v>
      </c>
      <c r="O716" s="244">
        <v>0</v>
      </c>
      <c r="P716" s="211">
        <v>0</v>
      </c>
      <c r="Q716" s="212">
        <v>0</v>
      </c>
    </row>
    <row r="717" spans="1:17" ht="11.25" customHeight="1">
      <c r="A717" s="124">
        <f t="shared" si="11"/>
        <v>164</v>
      </c>
      <c r="B717" s="53" t="s">
        <v>538</v>
      </c>
      <c r="C717" s="249">
        <v>1</v>
      </c>
      <c r="D717" s="55">
        <v>37987</v>
      </c>
      <c r="E717" s="8">
        <v>125</v>
      </c>
      <c r="F717" s="53" t="s">
        <v>520</v>
      </c>
      <c r="G717" s="53" t="s">
        <v>569</v>
      </c>
      <c r="H717" s="53" t="s">
        <v>539</v>
      </c>
      <c r="I717" s="53" t="s">
        <v>94</v>
      </c>
      <c r="J717" s="53"/>
      <c r="K717" s="53"/>
      <c r="L717" s="234">
        <v>522.7431499999999</v>
      </c>
      <c r="M717" s="205">
        <v>0</v>
      </c>
      <c r="N717" s="205">
        <v>0</v>
      </c>
      <c r="O717" s="205">
        <v>0</v>
      </c>
      <c r="P717" s="187">
        <v>0</v>
      </c>
      <c r="Q717" s="188">
        <v>0</v>
      </c>
    </row>
    <row r="718" spans="1:17" ht="11.25" customHeight="1">
      <c r="A718" s="124">
        <f t="shared" si="11"/>
        <v>164</v>
      </c>
      <c r="B718" s="53" t="s">
        <v>538</v>
      </c>
      <c r="C718" s="249">
        <v>2</v>
      </c>
      <c r="D718" s="55">
        <v>38004</v>
      </c>
      <c r="E718" s="8">
        <v>125</v>
      </c>
      <c r="F718" s="53" t="s">
        <v>520</v>
      </c>
      <c r="G718" s="53" t="s">
        <v>569</v>
      </c>
      <c r="H718" s="53" t="s">
        <v>539</v>
      </c>
      <c r="I718" s="53" t="s">
        <v>94</v>
      </c>
      <c r="J718" s="53"/>
      <c r="K718" s="53"/>
      <c r="L718" s="234">
        <v>426.17839999999995</v>
      </c>
      <c r="M718" s="205">
        <v>0</v>
      </c>
      <c r="N718" s="205">
        <v>0</v>
      </c>
      <c r="O718" s="205">
        <v>0</v>
      </c>
      <c r="P718" s="187">
        <v>0</v>
      </c>
      <c r="Q718" s="188">
        <v>0</v>
      </c>
    </row>
    <row r="719" spans="1:17" s="4" customFormat="1" ht="11.25" customHeight="1">
      <c r="A719" s="124">
        <f t="shared" si="11"/>
        <v>164</v>
      </c>
      <c r="B719" s="53" t="s">
        <v>538</v>
      </c>
      <c r="C719" s="249">
        <v>3</v>
      </c>
      <c r="D719" s="55">
        <v>38044</v>
      </c>
      <c r="E719" s="8">
        <v>125</v>
      </c>
      <c r="F719" s="53" t="s">
        <v>520</v>
      </c>
      <c r="G719" s="53" t="s">
        <v>569</v>
      </c>
      <c r="H719" s="53" t="s">
        <v>539</v>
      </c>
      <c r="I719" s="53" t="s">
        <v>94</v>
      </c>
      <c r="J719" s="53"/>
      <c r="K719" s="53"/>
      <c r="L719" s="234">
        <v>427.82014999999996</v>
      </c>
      <c r="M719" s="205">
        <v>0</v>
      </c>
      <c r="N719" s="205">
        <v>0</v>
      </c>
      <c r="O719" s="205">
        <v>0</v>
      </c>
      <c r="P719" s="187">
        <v>0</v>
      </c>
      <c r="Q719" s="188">
        <v>0</v>
      </c>
    </row>
    <row r="720" spans="1:17" ht="11.25" customHeight="1">
      <c r="A720" s="124">
        <f t="shared" si="11"/>
        <v>164</v>
      </c>
      <c r="B720" s="53" t="s">
        <v>538</v>
      </c>
      <c r="C720" s="249">
        <v>4</v>
      </c>
      <c r="D720" s="55">
        <v>38074</v>
      </c>
      <c r="E720" s="8">
        <v>125</v>
      </c>
      <c r="F720" s="53" t="s">
        <v>520</v>
      </c>
      <c r="G720" s="53" t="s">
        <v>569</v>
      </c>
      <c r="H720" s="53" t="s">
        <v>539</v>
      </c>
      <c r="I720" s="53" t="s">
        <v>94</v>
      </c>
      <c r="J720" s="53"/>
      <c r="K720" s="53"/>
      <c r="L720" s="234">
        <v>379.57259999999997</v>
      </c>
      <c r="M720" s="205">
        <v>0</v>
      </c>
      <c r="N720" s="205">
        <v>0</v>
      </c>
      <c r="O720" s="205">
        <v>0</v>
      </c>
      <c r="P720" s="187">
        <v>0</v>
      </c>
      <c r="Q720" s="188">
        <v>0</v>
      </c>
    </row>
    <row r="721" spans="1:17" ht="11.25" customHeight="1">
      <c r="A721" s="124">
        <f t="shared" si="11"/>
        <v>164</v>
      </c>
      <c r="B721" s="53" t="s">
        <v>538</v>
      </c>
      <c r="C721" s="249">
        <v>5</v>
      </c>
      <c r="D721" s="55">
        <v>38191</v>
      </c>
      <c r="E721" s="8">
        <v>125</v>
      </c>
      <c r="F721" s="53" t="s">
        <v>520</v>
      </c>
      <c r="G721" s="53" t="s">
        <v>569</v>
      </c>
      <c r="H721" s="53" t="s">
        <v>539</v>
      </c>
      <c r="I721" s="53" t="s">
        <v>94</v>
      </c>
      <c r="J721" s="53"/>
      <c r="K721" s="53"/>
      <c r="L721" s="234">
        <v>439.44174999999996</v>
      </c>
      <c r="M721" s="205">
        <v>0</v>
      </c>
      <c r="N721" s="205">
        <v>0</v>
      </c>
      <c r="O721" s="205">
        <v>0</v>
      </c>
      <c r="P721" s="187">
        <v>0</v>
      </c>
      <c r="Q721" s="188">
        <v>0</v>
      </c>
    </row>
    <row r="722" spans="1:17" ht="11.25" customHeight="1">
      <c r="A722" s="124">
        <f t="shared" si="11"/>
        <v>164</v>
      </c>
      <c r="B722" s="53" t="s">
        <v>538</v>
      </c>
      <c r="C722" s="249">
        <v>6</v>
      </c>
      <c r="D722" s="55">
        <v>38350</v>
      </c>
      <c r="E722" s="8">
        <v>125</v>
      </c>
      <c r="F722" s="53" t="s">
        <v>520</v>
      </c>
      <c r="G722" s="53" t="s">
        <v>569</v>
      </c>
      <c r="H722" s="53" t="s">
        <v>539</v>
      </c>
      <c r="I722" s="53" t="s">
        <v>94</v>
      </c>
      <c r="J722" s="53"/>
      <c r="K722" s="53"/>
      <c r="L722" s="234">
        <v>487.00275000000005</v>
      </c>
      <c r="M722" s="205">
        <v>0</v>
      </c>
      <c r="N722" s="205">
        <v>0</v>
      </c>
      <c r="O722" s="205">
        <v>0</v>
      </c>
      <c r="P722" s="187">
        <v>0</v>
      </c>
      <c r="Q722" s="188">
        <v>0</v>
      </c>
    </row>
    <row r="723" spans="1:17" s="4" customFormat="1" ht="11.25" customHeight="1">
      <c r="A723" s="124">
        <f t="shared" si="11"/>
        <v>164</v>
      </c>
      <c r="B723" s="53" t="s">
        <v>538</v>
      </c>
      <c r="C723" s="249">
        <v>7</v>
      </c>
      <c r="D723" s="55">
        <v>38287</v>
      </c>
      <c r="E723" s="8">
        <v>125</v>
      </c>
      <c r="F723" s="53" t="s">
        <v>520</v>
      </c>
      <c r="G723" s="53" t="s">
        <v>569</v>
      </c>
      <c r="H723" s="53" t="s">
        <v>539</v>
      </c>
      <c r="I723" s="53" t="s">
        <v>94</v>
      </c>
      <c r="J723" s="53"/>
      <c r="K723" s="53"/>
      <c r="L723" s="234">
        <v>463.93865000000005</v>
      </c>
      <c r="M723" s="205">
        <v>0</v>
      </c>
      <c r="N723" s="205">
        <v>0</v>
      </c>
      <c r="O723" s="205">
        <v>0</v>
      </c>
      <c r="P723" s="187">
        <v>0</v>
      </c>
      <c r="Q723" s="188">
        <v>0</v>
      </c>
    </row>
    <row r="724" spans="1:17" ht="11.25" customHeight="1">
      <c r="A724" s="124">
        <f t="shared" si="11"/>
        <v>164</v>
      </c>
      <c r="B724" s="53" t="s">
        <v>538</v>
      </c>
      <c r="C724" s="249">
        <v>8</v>
      </c>
      <c r="D724" s="55">
        <v>38434</v>
      </c>
      <c r="E724" s="8">
        <v>125</v>
      </c>
      <c r="F724" s="53" t="s">
        <v>520</v>
      </c>
      <c r="G724" s="53" t="s">
        <v>569</v>
      </c>
      <c r="H724" s="53" t="s">
        <v>539</v>
      </c>
      <c r="I724" s="53" t="s">
        <v>94</v>
      </c>
      <c r="J724" s="53"/>
      <c r="K724" s="53"/>
      <c r="L724" s="234">
        <v>466.49579999999997</v>
      </c>
      <c r="M724" s="205">
        <v>0</v>
      </c>
      <c r="N724" s="205">
        <v>0</v>
      </c>
      <c r="O724" s="205">
        <v>0</v>
      </c>
      <c r="P724" s="187">
        <v>0</v>
      </c>
      <c r="Q724" s="188">
        <v>0</v>
      </c>
    </row>
    <row r="725" spans="1:17" ht="11.25" customHeight="1">
      <c r="A725" s="267">
        <f t="shared" si="11"/>
        <v>165</v>
      </c>
      <c r="B725" s="209" t="s">
        <v>1153</v>
      </c>
      <c r="C725" s="248">
        <v>0</v>
      </c>
      <c r="D725" s="210"/>
      <c r="E725" s="271">
        <f>SUM(E726:E727)</f>
        <v>1200</v>
      </c>
      <c r="F725" s="209" t="s">
        <v>142</v>
      </c>
      <c r="G725" s="209" t="s">
        <v>326</v>
      </c>
      <c r="H725" s="209" t="s">
        <v>1154</v>
      </c>
      <c r="I725" s="209" t="s">
        <v>827</v>
      </c>
      <c r="J725" s="209" t="s">
        <v>571</v>
      </c>
      <c r="K725" s="209" t="s">
        <v>826</v>
      </c>
      <c r="L725" s="244">
        <v>6447.4</v>
      </c>
      <c r="M725" s="244">
        <v>0</v>
      </c>
      <c r="N725" s="244">
        <v>4109.1900000000005</v>
      </c>
      <c r="O725" s="244">
        <v>480.5</v>
      </c>
      <c r="P725" s="211">
        <v>5947310.0465393271</v>
      </c>
      <c r="Q725" s="212">
        <v>0.92243540753471598</v>
      </c>
    </row>
    <row r="726" spans="1:17" s="4" customFormat="1" ht="11.25" customHeight="1">
      <c r="A726" s="124">
        <f t="shared" si="11"/>
        <v>165</v>
      </c>
      <c r="B726" s="53" t="s">
        <v>1153</v>
      </c>
      <c r="C726" s="249">
        <v>1</v>
      </c>
      <c r="D726" s="55">
        <v>42266</v>
      </c>
      <c r="E726" s="92">
        <v>600</v>
      </c>
      <c r="F726" s="123" t="s">
        <v>142</v>
      </c>
      <c r="G726" s="123" t="s">
        <v>326</v>
      </c>
      <c r="H726" s="123" t="s">
        <v>1154</v>
      </c>
      <c r="I726" s="53" t="s">
        <v>827</v>
      </c>
      <c r="J726" s="53" t="s">
        <v>571</v>
      </c>
      <c r="K726" s="53" t="s">
        <v>826</v>
      </c>
      <c r="L726" s="234">
        <v>2637.9</v>
      </c>
      <c r="M726" s="234">
        <v>0</v>
      </c>
      <c r="N726" s="234">
        <v>1679.94</v>
      </c>
      <c r="O726" s="234">
        <v>293.2</v>
      </c>
      <c r="P726" s="187">
        <v>2432217.7200658005</v>
      </c>
      <c r="Q726" s="188">
        <v>0.92202802231540248</v>
      </c>
    </row>
    <row r="727" spans="1:17" ht="11.25" customHeight="1">
      <c r="A727" s="124">
        <f t="shared" si="11"/>
        <v>165</v>
      </c>
      <c r="B727" s="53" t="s">
        <v>1153</v>
      </c>
      <c r="C727" s="249">
        <v>2</v>
      </c>
      <c r="D727" s="55">
        <v>42478</v>
      </c>
      <c r="E727" s="92">
        <v>600</v>
      </c>
      <c r="F727" s="123" t="s">
        <v>142</v>
      </c>
      <c r="G727" s="123" t="s">
        <v>326</v>
      </c>
      <c r="H727" s="123" t="s">
        <v>1154</v>
      </c>
      <c r="I727" s="53" t="s">
        <v>827</v>
      </c>
      <c r="J727" s="53" t="s">
        <v>571</v>
      </c>
      <c r="K727" s="53" t="s">
        <v>826</v>
      </c>
      <c r="L727" s="234">
        <v>3809.5</v>
      </c>
      <c r="M727" s="234">
        <v>0</v>
      </c>
      <c r="N727" s="234">
        <v>2429.25</v>
      </c>
      <c r="O727" s="234">
        <v>187.3</v>
      </c>
      <c r="P727" s="187">
        <v>3515092.3264735262</v>
      </c>
      <c r="Q727" s="188">
        <v>0.92271750268369235</v>
      </c>
    </row>
    <row r="728" spans="1:17" ht="11.25" customHeight="1">
      <c r="A728" s="267">
        <f t="shared" si="11"/>
        <v>166</v>
      </c>
      <c r="B728" s="218" t="s">
        <v>1413</v>
      </c>
      <c r="C728" s="251">
        <v>0</v>
      </c>
      <c r="D728" s="219"/>
      <c r="E728" s="271">
        <f>SUM(E729)</f>
        <v>350</v>
      </c>
      <c r="F728" s="218" t="s">
        <v>438</v>
      </c>
      <c r="G728" s="218" t="s">
        <v>326</v>
      </c>
      <c r="H728" s="218" t="s">
        <v>6</v>
      </c>
      <c r="I728" s="218" t="s">
        <v>827</v>
      </c>
      <c r="J728" s="218" t="s">
        <v>571</v>
      </c>
      <c r="K728" s="218" t="s">
        <v>826</v>
      </c>
      <c r="L728" s="244">
        <v>1836.4315371702301</v>
      </c>
      <c r="M728" s="244">
        <v>1812.1054999153218</v>
      </c>
      <c r="N728" s="244">
        <v>0</v>
      </c>
      <c r="O728" s="244">
        <v>3092.2766227885941</v>
      </c>
      <c r="P728" s="211">
        <v>1990497.0012196309</v>
      </c>
      <c r="Q728" s="212">
        <v>1.0838939328426049</v>
      </c>
    </row>
    <row r="729" spans="1:17" ht="11.25" customHeight="1">
      <c r="A729" s="124">
        <f t="shared" si="11"/>
        <v>166</v>
      </c>
      <c r="B729" s="136" t="s">
        <v>1413</v>
      </c>
      <c r="C729" s="250">
        <v>1</v>
      </c>
      <c r="D729" s="138">
        <v>42425</v>
      </c>
      <c r="E729" s="128">
        <v>350</v>
      </c>
      <c r="F729" s="137" t="s">
        <v>438</v>
      </c>
      <c r="G729" s="137" t="s">
        <v>326</v>
      </c>
      <c r="H729" s="137" t="s">
        <v>6</v>
      </c>
      <c r="I729" s="136" t="s">
        <v>827</v>
      </c>
      <c r="J729" s="136" t="s">
        <v>571</v>
      </c>
      <c r="K729" s="136" t="s">
        <v>826</v>
      </c>
      <c r="L729" s="234">
        <v>1836.4315371702301</v>
      </c>
      <c r="M729" s="234">
        <v>1812.1054999153218</v>
      </c>
      <c r="N729" s="234">
        <v>0</v>
      </c>
      <c r="O729" s="234">
        <v>3092.2766227885941</v>
      </c>
      <c r="P729" s="187">
        <v>1990497.0012196309</v>
      </c>
      <c r="Q729" s="188">
        <v>1.0838939328426049</v>
      </c>
    </row>
    <row r="730" spans="1:17" s="4" customFormat="1" ht="11.25" customHeight="1">
      <c r="A730" s="267">
        <f t="shared" si="11"/>
        <v>167</v>
      </c>
      <c r="B730" s="218" t="s">
        <v>1414</v>
      </c>
      <c r="C730" s="251">
        <v>0</v>
      </c>
      <c r="D730" s="219"/>
      <c r="E730" s="271">
        <f>SUM(E731:E733)</f>
        <v>1500</v>
      </c>
      <c r="F730" s="218" t="s">
        <v>983</v>
      </c>
      <c r="G730" s="218" t="s">
        <v>569</v>
      </c>
      <c r="H730" s="218" t="s">
        <v>1298</v>
      </c>
      <c r="I730" s="218" t="s">
        <v>827</v>
      </c>
      <c r="J730" s="218" t="s">
        <v>571</v>
      </c>
      <c r="K730" s="218" t="s">
        <v>826</v>
      </c>
      <c r="L730" s="244">
        <v>8110.0626771999941</v>
      </c>
      <c r="M730" s="244">
        <v>5800.2088700000004</v>
      </c>
      <c r="N730" s="244">
        <v>76.244219999999999</v>
      </c>
      <c r="O730" s="244">
        <v>4627</v>
      </c>
      <c r="P730" s="211">
        <v>8056228.0549308266</v>
      </c>
      <c r="Q730" s="212">
        <v>0.99336199676723669</v>
      </c>
    </row>
    <row r="731" spans="1:17" s="4" customFormat="1" ht="11.25" customHeight="1">
      <c r="A731" s="124">
        <f t="shared" si="11"/>
        <v>167</v>
      </c>
      <c r="B731" s="53" t="s">
        <v>3</v>
      </c>
      <c r="C731" s="249">
        <v>1</v>
      </c>
      <c r="D731" s="55">
        <v>40482</v>
      </c>
      <c r="E731" s="92">
        <v>500</v>
      </c>
      <c r="F731" s="53" t="s">
        <v>983</v>
      </c>
      <c r="G731" s="53" t="s">
        <v>569</v>
      </c>
      <c r="H731" s="53" t="s">
        <v>1298</v>
      </c>
      <c r="I731" s="53" t="s">
        <v>827</v>
      </c>
      <c r="J731" s="53" t="s">
        <v>571</v>
      </c>
      <c r="K731" s="53" t="s">
        <v>826</v>
      </c>
      <c r="L731" s="234">
        <v>2398.3052023893797</v>
      </c>
      <c r="M731" s="234">
        <v>1708.277</v>
      </c>
      <c r="N731" s="234">
        <v>25.92</v>
      </c>
      <c r="O731" s="234">
        <v>1890</v>
      </c>
      <c r="P731" s="187">
        <v>2378691.4667256023</v>
      </c>
      <c r="Q731" s="188">
        <v>0.99182183500071763</v>
      </c>
    </row>
    <row r="732" spans="1:17" ht="11.25" customHeight="1">
      <c r="A732" s="124">
        <f t="shared" si="11"/>
        <v>167</v>
      </c>
      <c r="B732" s="53" t="s">
        <v>3</v>
      </c>
      <c r="C732" s="249">
        <v>2</v>
      </c>
      <c r="D732" s="55">
        <v>40852</v>
      </c>
      <c r="E732" s="92">
        <v>500</v>
      </c>
      <c r="F732" s="53" t="s">
        <v>983</v>
      </c>
      <c r="G732" s="53" t="s">
        <v>569</v>
      </c>
      <c r="H732" s="53" t="s">
        <v>1298</v>
      </c>
      <c r="I732" s="53" t="s">
        <v>827</v>
      </c>
      <c r="J732" s="53" t="s">
        <v>571</v>
      </c>
      <c r="K732" s="53" t="s">
        <v>826</v>
      </c>
      <c r="L732" s="234">
        <v>2844.8252482807343</v>
      </c>
      <c r="M732" s="234">
        <v>2030.5948399999997</v>
      </c>
      <c r="N732" s="234">
        <v>24.275290000000002</v>
      </c>
      <c r="O732" s="234">
        <v>1543</v>
      </c>
      <c r="P732" s="187">
        <v>2817071.0729581313</v>
      </c>
      <c r="Q732" s="188">
        <v>0.99024397883863835</v>
      </c>
    </row>
    <row r="733" spans="1:17" ht="11.25" customHeight="1">
      <c r="A733" s="124">
        <f t="shared" si="11"/>
        <v>167</v>
      </c>
      <c r="B733" s="53" t="s">
        <v>3</v>
      </c>
      <c r="C733" s="249">
        <v>3</v>
      </c>
      <c r="D733" s="55">
        <v>41101</v>
      </c>
      <c r="E733" s="92">
        <v>500</v>
      </c>
      <c r="F733" s="53" t="s">
        <v>983</v>
      </c>
      <c r="G733" s="53" t="s">
        <v>569</v>
      </c>
      <c r="H733" s="53" t="s">
        <v>1298</v>
      </c>
      <c r="I733" s="53" t="s">
        <v>827</v>
      </c>
      <c r="J733" s="53" t="s">
        <v>571</v>
      </c>
      <c r="K733" s="53" t="s">
        <v>826</v>
      </c>
      <c r="L733" s="234">
        <v>2866.9322265298802</v>
      </c>
      <c r="M733" s="234">
        <v>2061.3370300000001</v>
      </c>
      <c r="N733" s="234">
        <v>26.048929999999999</v>
      </c>
      <c r="O733" s="234">
        <v>1194</v>
      </c>
      <c r="P733" s="187">
        <v>2860465.515247093</v>
      </c>
      <c r="Q733" s="188">
        <v>0.99774437943703531</v>
      </c>
    </row>
    <row r="734" spans="1:17" ht="11.25" customHeight="1">
      <c r="A734" s="267">
        <f t="shared" si="11"/>
        <v>168</v>
      </c>
      <c r="B734" s="209" t="s">
        <v>379</v>
      </c>
      <c r="C734" s="248">
        <v>0</v>
      </c>
      <c r="D734" s="210"/>
      <c r="E734" s="271">
        <f>SUM(E735:E737)</f>
        <v>99</v>
      </c>
      <c r="F734" s="209" t="s">
        <v>293</v>
      </c>
      <c r="G734" s="209" t="s">
        <v>728</v>
      </c>
      <c r="H734" s="209" t="s">
        <v>294</v>
      </c>
      <c r="I734" s="209" t="s">
        <v>94</v>
      </c>
      <c r="J734" s="209"/>
      <c r="K734" s="209"/>
      <c r="L734" s="244">
        <v>289.68430000000001</v>
      </c>
      <c r="M734" s="244">
        <v>0</v>
      </c>
      <c r="N734" s="244">
        <v>0</v>
      </c>
      <c r="O734" s="244">
        <v>0</v>
      </c>
      <c r="P734" s="211">
        <v>0</v>
      </c>
      <c r="Q734" s="212">
        <v>0</v>
      </c>
    </row>
    <row r="735" spans="1:17" ht="11.25" customHeight="1">
      <c r="A735" s="124">
        <f t="shared" si="11"/>
        <v>168</v>
      </c>
      <c r="B735" s="53" t="s">
        <v>379</v>
      </c>
      <c r="C735" s="249">
        <v>1</v>
      </c>
      <c r="D735" s="55">
        <v>26674</v>
      </c>
      <c r="E735" s="8">
        <v>33</v>
      </c>
      <c r="F735" s="53" t="s">
        <v>293</v>
      </c>
      <c r="G735" s="53" t="s">
        <v>728</v>
      </c>
      <c r="H735" s="53" t="s">
        <v>294</v>
      </c>
      <c r="I735" s="53" t="s">
        <v>94</v>
      </c>
      <c r="J735" s="53"/>
      <c r="K735" s="53"/>
      <c r="L735" s="234">
        <v>253.94390000000001</v>
      </c>
      <c r="M735" s="205">
        <v>0</v>
      </c>
      <c r="N735" s="205">
        <v>0</v>
      </c>
      <c r="O735" s="205">
        <v>0</v>
      </c>
      <c r="P735" s="187">
        <v>0</v>
      </c>
      <c r="Q735" s="188">
        <v>0</v>
      </c>
    </row>
    <row r="736" spans="1:17" s="4" customFormat="1" ht="11.25" customHeight="1">
      <c r="A736" s="124">
        <f t="shared" si="11"/>
        <v>168</v>
      </c>
      <c r="B736" s="53" t="s">
        <v>379</v>
      </c>
      <c r="C736" s="249">
        <v>2</v>
      </c>
      <c r="D736" s="55">
        <v>26705</v>
      </c>
      <c r="E736" s="8">
        <v>33</v>
      </c>
      <c r="F736" s="53" t="s">
        <v>293</v>
      </c>
      <c r="G736" s="53" t="s">
        <v>728</v>
      </c>
      <c r="H736" s="53" t="s">
        <v>294</v>
      </c>
      <c r="I736" s="53" t="s">
        <v>94</v>
      </c>
      <c r="J736" s="53"/>
      <c r="K736" s="53"/>
      <c r="L736" s="234">
        <v>18.059249999999999</v>
      </c>
      <c r="M736" s="205">
        <v>0</v>
      </c>
      <c r="N736" s="205">
        <v>0</v>
      </c>
      <c r="O736" s="205">
        <v>0</v>
      </c>
      <c r="P736" s="187">
        <v>0</v>
      </c>
      <c r="Q736" s="188">
        <v>0</v>
      </c>
    </row>
    <row r="737" spans="1:17" s="4" customFormat="1" ht="11.25" customHeight="1">
      <c r="A737" s="124">
        <f t="shared" si="11"/>
        <v>168</v>
      </c>
      <c r="B737" s="53" t="s">
        <v>379</v>
      </c>
      <c r="C737" s="249">
        <v>3</v>
      </c>
      <c r="D737" s="55">
        <v>26802</v>
      </c>
      <c r="E737" s="8">
        <v>33</v>
      </c>
      <c r="F737" s="53" t="s">
        <v>293</v>
      </c>
      <c r="G737" s="53" t="s">
        <v>728</v>
      </c>
      <c r="H737" s="53" t="s">
        <v>294</v>
      </c>
      <c r="I737" s="53" t="s">
        <v>94</v>
      </c>
      <c r="J737" s="53"/>
      <c r="K737" s="53"/>
      <c r="L737" s="234">
        <v>17.681149999999999</v>
      </c>
      <c r="M737" s="205">
        <v>0</v>
      </c>
      <c r="N737" s="205">
        <v>0</v>
      </c>
      <c r="O737" s="205">
        <v>0</v>
      </c>
      <c r="P737" s="187">
        <v>0</v>
      </c>
      <c r="Q737" s="188">
        <v>0</v>
      </c>
    </row>
    <row r="738" spans="1:17" ht="11.25" customHeight="1">
      <c r="A738" s="267">
        <f t="shared" si="11"/>
        <v>169</v>
      </c>
      <c r="B738" s="209" t="s">
        <v>11</v>
      </c>
      <c r="C738" s="248">
        <v>0</v>
      </c>
      <c r="D738" s="210"/>
      <c r="E738" s="271">
        <f>SUM(E739:E743)</f>
        <v>36</v>
      </c>
      <c r="F738" s="209" t="s">
        <v>443</v>
      </c>
      <c r="G738" s="209" t="s">
        <v>728</v>
      </c>
      <c r="H738" s="209" t="s">
        <v>853</v>
      </c>
      <c r="I738" s="209" t="s">
        <v>94</v>
      </c>
      <c r="J738" s="209"/>
      <c r="K738" s="209"/>
      <c r="L738" s="244">
        <v>170.58279999999999</v>
      </c>
      <c r="M738" s="244">
        <v>0</v>
      </c>
      <c r="N738" s="244">
        <v>0</v>
      </c>
      <c r="O738" s="244">
        <v>0</v>
      </c>
      <c r="P738" s="211">
        <v>0</v>
      </c>
      <c r="Q738" s="212">
        <v>0</v>
      </c>
    </row>
    <row r="739" spans="1:17" ht="11.25" customHeight="1">
      <c r="A739" s="124">
        <f t="shared" si="11"/>
        <v>169</v>
      </c>
      <c r="B739" s="53" t="s">
        <v>12</v>
      </c>
      <c r="C739" s="249">
        <v>1</v>
      </c>
      <c r="D739" s="55">
        <v>24562</v>
      </c>
      <c r="E739" s="8">
        <v>9</v>
      </c>
      <c r="F739" s="53" t="s">
        <v>443</v>
      </c>
      <c r="G739" s="53" t="s">
        <v>728</v>
      </c>
      <c r="H739" s="53" t="s">
        <v>853</v>
      </c>
      <c r="I739" s="53" t="s">
        <v>94</v>
      </c>
      <c r="J739" s="53"/>
      <c r="K739" s="53"/>
      <c r="L739" s="234">
        <v>170.58279999999999</v>
      </c>
      <c r="M739" s="205">
        <v>0</v>
      </c>
      <c r="N739" s="205">
        <v>0</v>
      </c>
      <c r="O739" s="205">
        <v>0</v>
      </c>
      <c r="P739" s="187">
        <v>0</v>
      </c>
      <c r="Q739" s="188">
        <v>0</v>
      </c>
    </row>
    <row r="740" spans="1:17" s="4" customFormat="1" ht="11.25" customHeight="1">
      <c r="A740" s="124">
        <f t="shared" si="11"/>
        <v>169</v>
      </c>
      <c r="B740" s="136" t="s">
        <v>12</v>
      </c>
      <c r="C740" s="250">
        <v>2</v>
      </c>
      <c r="D740" s="138">
        <v>24534</v>
      </c>
      <c r="E740" s="127">
        <v>9</v>
      </c>
      <c r="F740" s="136" t="s">
        <v>443</v>
      </c>
      <c r="G740" s="53" t="s">
        <v>728</v>
      </c>
      <c r="H740" s="136" t="s">
        <v>853</v>
      </c>
      <c r="I740" s="136" t="s">
        <v>94</v>
      </c>
      <c r="J740" s="136"/>
      <c r="K740" s="136"/>
      <c r="L740" s="234">
        <v>0</v>
      </c>
      <c r="M740" s="205">
        <v>0</v>
      </c>
      <c r="N740" s="205">
        <v>0</v>
      </c>
      <c r="O740" s="205">
        <v>0</v>
      </c>
      <c r="P740" s="187">
        <v>0</v>
      </c>
      <c r="Q740" s="188">
        <v>0</v>
      </c>
    </row>
    <row r="741" spans="1:17" ht="11.25" customHeight="1">
      <c r="A741" s="124">
        <f t="shared" si="11"/>
        <v>169</v>
      </c>
      <c r="B741" s="136" t="s">
        <v>12</v>
      </c>
      <c r="C741" s="250">
        <v>3</v>
      </c>
      <c r="D741" s="138">
        <v>26629</v>
      </c>
      <c r="E741" s="127">
        <v>9</v>
      </c>
      <c r="F741" s="136" t="s">
        <v>443</v>
      </c>
      <c r="G741" s="53" t="s">
        <v>728</v>
      </c>
      <c r="H741" s="136" t="s">
        <v>853</v>
      </c>
      <c r="I741" s="136" t="s">
        <v>94</v>
      </c>
      <c r="J741" s="136"/>
      <c r="K741" s="136"/>
      <c r="L741" s="234">
        <v>0</v>
      </c>
      <c r="M741" s="205">
        <v>0</v>
      </c>
      <c r="N741" s="205">
        <v>0</v>
      </c>
      <c r="O741" s="205">
        <v>0</v>
      </c>
      <c r="P741" s="187">
        <v>0</v>
      </c>
      <c r="Q741" s="188">
        <v>0</v>
      </c>
    </row>
    <row r="742" spans="1:17" ht="11.25" customHeight="1">
      <c r="A742" s="124">
        <f t="shared" si="11"/>
        <v>169</v>
      </c>
      <c r="B742" s="136" t="s">
        <v>13</v>
      </c>
      <c r="C742" s="250">
        <v>4</v>
      </c>
      <c r="D742" s="138">
        <v>30533</v>
      </c>
      <c r="E742" s="127">
        <v>9</v>
      </c>
      <c r="F742" s="136" t="s">
        <v>443</v>
      </c>
      <c r="G742" s="53" t="s">
        <v>728</v>
      </c>
      <c r="H742" s="136" t="s">
        <v>853</v>
      </c>
      <c r="I742" s="136" t="s">
        <v>94</v>
      </c>
      <c r="J742" s="136"/>
      <c r="K742" s="136"/>
      <c r="L742" s="234">
        <v>0</v>
      </c>
      <c r="M742" s="205">
        <v>0</v>
      </c>
      <c r="N742" s="205">
        <v>0</v>
      </c>
      <c r="O742" s="205">
        <v>0</v>
      </c>
      <c r="P742" s="187">
        <v>0</v>
      </c>
      <c r="Q742" s="188">
        <v>0</v>
      </c>
    </row>
    <row r="743" spans="1:17" s="4" customFormat="1" ht="11.25" customHeight="1">
      <c r="A743" s="124">
        <f t="shared" si="11"/>
        <v>169</v>
      </c>
      <c r="B743" s="136" t="s">
        <v>13</v>
      </c>
      <c r="C743" s="250">
        <v>5</v>
      </c>
      <c r="D743" s="138">
        <v>30533</v>
      </c>
      <c r="E743" s="92">
        <v>0</v>
      </c>
      <c r="F743" s="136" t="s">
        <v>443</v>
      </c>
      <c r="G743" s="136" t="s">
        <v>728</v>
      </c>
      <c r="H743" s="136" t="s">
        <v>853</v>
      </c>
      <c r="I743" s="136" t="s">
        <v>94</v>
      </c>
      <c r="J743" s="136"/>
      <c r="K743" s="136"/>
      <c r="L743" s="205">
        <v>0</v>
      </c>
      <c r="M743" s="205">
        <v>0</v>
      </c>
      <c r="N743" s="205">
        <v>0</v>
      </c>
      <c r="O743" s="205">
        <v>0</v>
      </c>
      <c r="P743" s="187">
        <v>0</v>
      </c>
      <c r="Q743" s="188">
        <v>0</v>
      </c>
    </row>
    <row r="744" spans="1:17" ht="11.25" customHeight="1">
      <c r="A744" s="267">
        <f t="shared" si="11"/>
        <v>170</v>
      </c>
      <c r="B744" s="218" t="s">
        <v>331</v>
      </c>
      <c r="C744" s="251">
        <v>0</v>
      </c>
      <c r="D744" s="219"/>
      <c r="E744" s="271">
        <f>SUM(E745:E752)</f>
        <v>1080</v>
      </c>
      <c r="F744" s="218" t="s">
        <v>293</v>
      </c>
      <c r="G744" s="218" t="s">
        <v>326</v>
      </c>
      <c r="H744" s="218" t="s">
        <v>332</v>
      </c>
      <c r="I744" s="218" t="s">
        <v>827</v>
      </c>
      <c r="J744" s="218" t="s">
        <v>324</v>
      </c>
      <c r="K744" s="218" t="s">
        <v>826</v>
      </c>
      <c r="L744" s="244">
        <v>6000.3850000000011</v>
      </c>
      <c r="M744" s="244">
        <v>5907.4380000000001</v>
      </c>
      <c r="N744" s="244">
        <v>0</v>
      </c>
      <c r="O744" s="244">
        <v>822.50540000000012</v>
      </c>
      <c r="P744" s="211">
        <v>7328761.5126886517</v>
      </c>
      <c r="Q744" s="212">
        <v>1.2213818801108014</v>
      </c>
    </row>
    <row r="745" spans="1:17" s="4" customFormat="1" ht="11.25" customHeight="1">
      <c r="A745" s="124">
        <f t="shared" si="11"/>
        <v>170</v>
      </c>
      <c r="B745" s="53" t="s">
        <v>331</v>
      </c>
      <c r="C745" s="249">
        <v>1</v>
      </c>
      <c r="D745" s="55">
        <v>40102</v>
      </c>
      <c r="E745" s="92">
        <v>135</v>
      </c>
      <c r="F745" s="53" t="s">
        <v>293</v>
      </c>
      <c r="G745" s="53" t="s">
        <v>326</v>
      </c>
      <c r="H745" s="53" t="s">
        <v>332</v>
      </c>
      <c r="I745" s="53" t="s">
        <v>827</v>
      </c>
      <c r="J745" s="53" t="s">
        <v>324</v>
      </c>
      <c r="K745" s="53" t="s">
        <v>826</v>
      </c>
      <c r="L745" s="234">
        <v>701.7375157803101</v>
      </c>
      <c r="M745" s="234">
        <v>688.04062899999997</v>
      </c>
      <c r="N745" s="234">
        <v>0</v>
      </c>
      <c r="O745" s="234">
        <v>125.52213204661975</v>
      </c>
      <c r="P745" s="187">
        <v>852533.81267171644</v>
      </c>
      <c r="Q745" s="188">
        <v>1.2148898890259923</v>
      </c>
    </row>
    <row r="746" spans="1:17" ht="11.25" customHeight="1">
      <c r="A746" s="124">
        <f t="shared" si="11"/>
        <v>170</v>
      </c>
      <c r="B746" s="53" t="s">
        <v>331</v>
      </c>
      <c r="C746" s="249">
        <v>2</v>
      </c>
      <c r="D746" s="55">
        <v>40367</v>
      </c>
      <c r="E746" s="92">
        <v>135</v>
      </c>
      <c r="F746" s="53" t="s">
        <v>293</v>
      </c>
      <c r="G746" s="53" t="s">
        <v>326</v>
      </c>
      <c r="H746" s="53" t="s">
        <v>332</v>
      </c>
      <c r="I746" s="53" t="s">
        <v>827</v>
      </c>
      <c r="J746" s="53" t="s">
        <v>324</v>
      </c>
      <c r="K746" s="53" t="s">
        <v>826</v>
      </c>
      <c r="L746" s="234">
        <v>762.13917881031023</v>
      </c>
      <c r="M746" s="234">
        <v>741.84848099999999</v>
      </c>
      <c r="N746" s="234">
        <v>0</v>
      </c>
      <c r="O746" s="234">
        <v>101.78654925902869</v>
      </c>
      <c r="P746" s="187">
        <v>923946.4453035699</v>
      </c>
      <c r="Q746" s="188">
        <v>1.2123067164003283</v>
      </c>
    </row>
    <row r="747" spans="1:17" ht="11.25" customHeight="1">
      <c r="A747" s="124">
        <f t="shared" si="11"/>
        <v>170</v>
      </c>
      <c r="B747" s="53" t="s">
        <v>331</v>
      </c>
      <c r="C747" s="249">
        <v>3</v>
      </c>
      <c r="D747" s="55">
        <v>40849</v>
      </c>
      <c r="E747" s="92">
        <v>135</v>
      </c>
      <c r="F747" s="53" t="s">
        <v>293</v>
      </c>
      <c r="G747" s="53" t="s">
        <v>326</v>
      </c>
      <c r="H747" s="53" t="s">
        <v>332</v>
      </c>
      <c r="I747" s="53" t="s">
        <v>827</v>
      </c>
      <c r="J747" s="53" t="s">
        <v>324</v>
      </c>
      <c r="K747" s="53" t="s">
        <v>826</v>
      </c>
      <c r="L747" s="234">
        <v>707.79355682777054</v>
      </c>
      <c r="M747" s="234">
        <v>700.81408099999999</v>
      </c>
      <c r="N747" s="234">
        <v>0</v>
      </c>
      <c r="O747" s="234">
        <v>93.859964470611317</v>
      </c>
      <c r="P747" s="187">
        <v>866899.68199555215</v>
      </c>
      <c r="Q747" s="188">
        <v>1.2247917116975076</v>
      </c>
    </row>
    <row r="748" spans="1:17" s="4" customFormat="1" ht="11.25" customHeight="1">
      <c r="A748" s="124">
        <f t="shared" si="11"/>
        <v>170</v>
      </c>
      <c r="B748" s="53" t="s">
        <v>331</v>
      </c>
      <c r="C748" s="249">
        <v>4</v>
      </c>
      <c r="D748" s="55">
        <v>40870</v>
      </c>
      <c r="E748" s="92">
        <v>135</v>
      </c>
      <c r="F748" s="53" t="s">
        <v>293</v>
      </c>
      <c r="G748" s="53" t="s">
        <v>326</v>
      </c>
      <c r="H748" s="53" t="s">
        <v>332</v>
      </c>
      <c r="I748" s="53" t="s">
        <v>827</v>
      </c>
      <c r="J748" s="53" t="s">
        <v>324</v>
      </c>
      <c r="K748" s="53" t="s">
        <v>826</v>
      </c>
      <c r="L748" s="234">
        <v>846.49928710809354</v>
      </c>
      <c r="M748" s="234">
        <v>827.626756</v>
      </c>
      <c r="N748" s="234">
        <v>0</v>
      </c>
      <c r="O748" s="234">
        <v>94.053771511673219</v>
      </c>
      <c r="P748" s="187">
        <v>1029122.78703866</v>
      </c>
      <c r="Q748" s="188">
        <v>1.2157396972588901</v>
      </c>
    </row>
    <row r="749" spans="1:17" s="4" customFormat="1" ht="11.25" customHeight="1">
      <c r="A749" s="124">
        <f t="shared" si="11"/>
        <v>170</v>
      </c>
      <c r="B749" s="53" t="s">
        <v>331</v>
      </c>
      <c r="C749" s="249">
        <v>5</v>
      </c>
      <c r="D749" s="55">
        <v>41310</v>
      </c>
      <c r="E749" s="92">
        <v>135</v>
      </c>
      <c r="F749" s="53" t="s">
        <v>293</v>
      </c>
      <c r="G749" s="53" t="s">
        <v>326</v>
      </c>
      <c r="H749" s="53" t="s">
        <v>332</v>
      </c>
      <c r="I749" s="53" t="s">
        <v>827</v>
      </c>
      <c r="J749" s="53" t="s">
        <v>324</v>
      </c>
      <c r="K749" s="53" t="s">
        <v>826</v>
      </c>
      <c r="L749" s="234">
        <v>691.4044447235442</v>
      </c>
      <c r="M749" s="234">
        <v>685.14811199999895</v>
      </c>
      <c r="N749" s="234">
        <v>0</v>
      </c>
      <c r="O749" s="234">
        <v>113.76322679461057</v>
      </c>
      <c r="P749" s="187">
        <v>847432.66906734649</v>
      </c>
      <c r="Q749" s="188">
        <v>1.2256685295192014</v>
      </c>
    </row>
    <row r="750" spans="1:17" ht="11.25" customHeight="1">
      <c r="A750" s="124">
        <f t="shared" si="11"/>
        <v>170</v>
      </c>
      <c r="B750" s="53" t="s">
        <v>331</v>
      </c>
      <c r="C750" s="249">
        <v>6</v>
      </c>
      <c r="D750" s="55">
        <v>41336</v>
      </c>
      <c r="E750" s="92">
        <v>135</v>
      </c>
      <c r="F750" s="53" t="s">
        <v>293</v>
      </c>
      <c r="G750" s="53" t="s">
        <v>326</v>
      </c>
      <c r="H750" s="53" t="s">
        <v>332</v>
      </c>
      <c r="I750" s="53" t="s">
        <v>827</v>
      </c>
      <c r="J750" s="53" t="s">
        <v>324</v>
      </c>
      <c r="K750" s="53" t="s">
        <v>826</v>
      </c>
      <c r="L750" s="234">
        <v>798.7517697066852</v>
      </c>
      <c r="M750" s="234">
        <v>784.66530799999998</v>
      </c>
      <c r="N750" s="234">
        <v>0</v>
      </c>
      <c r="O750" s="234">
        <v>105.2749262959623</v>
      </c>
      <c r="P750" s="187">
        <v>973592.79721620702</v>
      </c>
      <c r="Q750" s="188">
        <v>1.2188928201983531</v>
      </c>
    </row>
    <row r="751" spans="1:17" ht="11.25" customHeight="1">
      <c r="A751" s="124">
        <f t="shared" si="11"/>
        <v>170</v>
      </c>
      <c r="B751" s="53" t="s">
        <v>331</v>
      </c>
      <c r="C751" s="249">
        <v>7</v>
      </c>
      <c r="D751" s="55">
        <v>41349</v>
      </c>
      <c r="E751" s="92">
        <v>135</v>
      </c>
      <c r="F751" s="53" t="s">
        <v>293</v>
      </c>
      <c r="G751" s="53" t="s">
        <v>326</v>
      </c>
      <c r="H751" s="53" t="s">
        <v>332</v>
      </c>
      <c r="I751" s="53" t="s">
        <v>827</v>
      </c>
      <c r="J751" s="53" t="s">
        <v>324</v>
      </c>
      <c r="K751" s="53" t="s">
        <v>826</v>
      </c>
      <c r="L751" s="234">
        <v>749.89535139077771</v>
      </c>
      <c r="M751" s="234">
        <v>739.27438400000096</v>
      </c>
      <c r="N751" s="234">
        <v>0</v>
      </c>
      <c r="O751" s="234">
        <v>98.168612093109914</v>
      </c>
      <c r="P751" s="187">
        <v>915769.19099447329</v>
      </c>
      <c r="Q751" s="188">
        <v>1.2211959832742811</v>
      </c>
    </row>
    <row r="752" spans="1:17" ht="11.25" customHeight="1">
      <c r="A752" s="124">
        <f t="shared" si="11"/>
        <v>170</v>
      </c>
      <c r="B752" s="53" t="s">
        <v>331</v>
      </c>
      <c r="C752" s="249">
        <v>8</v>
      </c>
      <c r="D752" s="55">
        <v>41333</v>
      </c>
      <c r="E752" s="92">
        <v>135</v>
      </c>
      <c r="F752" s="53" t="s">
        <v>293</v>
      </c>
      <c r="G752" s="53" t="s">
        <v>326</v>
      </c>
      <c r="H752" s="53" t="s">
        <v>332</v>
      </c>
      <c r="I752" s="53" t="s">
        <v>827</v>
      </c>
      <c r="J752" s="53" t="s">
        <v>324</v>
      </c>
      <c r="K752" s="53" t="s">
        <v>826</v>
      </c>
      <c r="L752" s="234">
        <v>742.16389565251006</v>
      </c>
      <c r="M752" s="234">
        <v>740.02024900000004</v>
      </c>
      <c r="N752" s="234">
        <v>0</v>
      </c>
      <c r="O752" s="234">
        <v>90.076217528384319</v>
      </c>
      <c r="P752" s="187">
        <v>919464.12840112695</v>
      </c>
      <c r="Q752" s="188">
        <v>1.2388963324505764</v>
      </c>
    </row>
    <row r="753" spans="1:17" s="4" customFormat="1" ht="11.25" customHeight="1">
      <c r="A753" s="267">
        <f t="shared" si="11"/>
        <v>171</v>
      </c>
      <c r="B753" s="209" t="s">
        <v>113</v>
      </c>
      <c r="C753" s="248">
        <v>0</v>
      </c>
      <c r="D753" s="210"/>
      <c r="E753" s="271">
        <f>SUM(E754:E759)</f>
        <v>455.4</v>
      </c>
      <c r="F753" s="209" t="s">
        <v>955</v>
      </c>
      <c r="G753" s="209" t="s">
        <v>326</v>
      </c>
      <c r="H753" s="209" t="s">
        <v>114</v>
      </c>
      <c r="I753" s="209" t="s">
        <v>827</v>
      </c>
      <c r="J753" s="209" t="s">
        <v>576</v>
      </c>
      <c r="K753" s="209" t="s">
        <v>513</v>
      </c>
      <c r="L753" s="244">
        <v>23.205999999999996</v>
      </c>
      <c r="M753" s="244">
        <v>7.8582479999999997</v>
      </c>
      <c r="N753" s="244">
        <v>0</v>
      </c>
      <c r="O753" s="244">
        <v>0</v>
      </c>
      <c r="P753" s="211">
        <v>15692.320631245564</v>
      </c>
      <c r="Q753" s="212">
        <v>0.67621824662783614</v>
      </c>
    </row>
    <row r="754" spans="1:17" ht="11.25" customHeight="1">
      <c r="A754" s="124">
        <f t="shared" si="11"/>
        <v>171</v>
      </c>
      <c r="B754" s="53" t="s">
        <v>113</v>
      </c>
      <c r="C754" s="249">
        <v>1</v>
      </c>
      <c r="D754" s="55">
        <v>35250</v>
      </c>
      <c r="E754" s="92">
        <v>52.8</v>
      </c>
      <c r="F754" s="53" t="s">
        <v>955</v>
      </c>
      <c r="G754" s="53" t="s">
        <v>326</v>
      </c>
      <c r="H754" s="53" t="s">
        <v>114</v>
      </c>
      <c r="I754" s="53" t="s">
        <v>827</v>
      </c>
      <c r="J754" s="53" t="s">
        <v>576</v>
      </c>
      <c r="K754" s="53" t="s">
        <v>513</v>
      </c>
      <c r="L754" s="234">
        <v>7.5359729354390712</v>
      </c>
      <c r="M754" s="234">
        <v>2.5519065865710688</v>
      </c>
      <c r="N754" s="234">
        <v>0</v>
      </c>
      <c r="O754" s="234">
        <v>0</v>
      </c>
      <c r="P754" s="187">
        <v>5095.9624050374368</v>
      </c>
      <c r="Q754" s="188">
        <v>0.67621824662783625</v>
      </c>
    </row>
    <row r="755" spans="1:17" ht="11.25" customHeight="1">
      <c r="A755" s="124">
        <f t="shared" si="11"/>
        <v>171</v>
      </c>
      <c r="B755" s="53" t="s">
        <v>113</v>
      </c>
      <c r="C755" s="249">
        <v>2</v>
      </c>
      <c r="D755" s="55">
        <v>35364</v>
      </c>
      <c r="E755" s="92">
        <v>52.8</v>
      </c>
      <c r="F755" s="53" t="s">
        <v>955</v>
      </c>
      <c r="G755" s="53" t="s">
        <v>326</v>
      </c>
      <c r="H755" s="53" t="s">
        <v>114</v>
      </c>
      <c r="I755" s="53" t="s">
        <v>827</v>
      </c>
      <c r="J755" s="53" t="s">
        <v>576</v>
      </c>
      <c r="K755" s="53" t="s">
        <v>513</v>
      </c>
      <c r="L755" s="234">
        <v>7.4198042825307634E-2</v>
      </c>
      <c r="M755" s="234">
        <v>2.5125683945354131E-2</v>
      </c>
      <c r="N755" s="234">
        <v>0</v>
      </c>
      <c r="O755" s="234">
        <v>0</v>
      </c>
      <c r="P755" s="187">
        <v>50.174070422546613</v>
      </c>
      <c r="Q755" s="188">
        <v>0.67621824662783592</v>
      </c>
    </row>
    <row r="756" spans="1:17" s="4" customFormat="1" ht="11.25" customHeight="1">
      <c r="A756" s="124">
        <f t="shared" si="11"/>
        <v>171</v>
      </c>
      <c r="B756" s="53" t="s">
        <v>113</v>
      </c>
      <c r="C756" s="249">
        <v>3</v>
      </c>
      <c r="D756" s="55">
        <v>35410</v>
      </c>
      <c r="E756" s="92">
        <v>52.8</v>
      </c>
      <c r="F756" s="53" t="s">
        <v>955</v>
      </c>
      <c r="G756" s="53" t="s">
        <v>326</v>
      </c>
      <c r="H756" s="53" t="s">
        <v>114</v>
      </c>
      <c r="I756" s="53" t="s">
        <v>827</v>
      </c>
      <c r="J756" s="53" t="s">
        <v>576</v>
      </c>
      <c r="K756" s="53" t="s">
        <v>513</v>
      </c>
      <c r="L756" s="234">
        <v>8.5117896198688747</v>
      </c>
      <c r="M756" s="234">
        <v>2.8823473996705742</v>
      </c>
      <c r="N756" s="234">
        <v>0</v>
      </c>
      <c r="O756" s="234">
        <v>0</v>
      </c>
      <c r="P756" s="187">
        <v>5755.8274524127455</v>
      </c>
      <c r="Q756" s="188">
        <v>0.67621824662783603</v>
      </c>
    </row>
    <row r="757" spans="1:17" s="4" customFormat="1" ht="11.25" customHeight="1">
      <c r="A757" s="124">
        <f t="shared" si="11"/>
        <v>171</v>
      </c>
      <c r="B757" s="53" t="s">
        <v>113</v>
      </c>
      <c r="C757" s="249">
        <v>4</v>
      </c>
      <c r="D757" s="55">
        <v>35886</v>
      </c>
      <c r="E757" s="92">
        <v>77</v>
      </c>
      <c r="F757" s="53" t="s">
        <v>955</v>
      </c>
      <c r="G757" s="53" t="s">
        <v>326</v>
      </c>
      <c r="H757" s="53" t="s">
        <v>114</v>
      </c>
      <c r="I757" s="53" t="s">
        <v>827</v>
      </c>
      <c r="J757" s="53" t="s">
        <v>576</v>
      </c>
      <c r="K757" s="53" t="s">
        <v>513</v>
      </c>
      <c r="L757" s="234">
        <v>7.0840394018667441</v>
      </c>
      <c r="M757" s="234">
        <v>2.3988683298130025</v>
      </c>
      <c r="N757" s="234">
        <v>0</v>
      </c>
      <c r="O757" s="234">
        <v>0</v>
      </c>
      <c r="P757" s="187">
        <v>4790.3567033728341</v>
      </c>
      <c r="Q757" s="188">
        <v>0.67621824662783603</v>
      </c>
    </row>
    <row r="758" spans="1:17" s="4" customFormat="1" ht="11.25" customHeight="1">
      <c r="A758" s="124">
        <f t="shared" si="11"/>
        <v>171</v>
      </c>
      <c r="B758" s="53" t="s">
        <v>113</v>
      </c>
      <c r="C758" s="249">
        <v>5</v>
      </c>
      <c r="D758" s="55">
        <v>39917</v>
      </c>
      <c r="E758" s="92">
        <v>140</v>
      </c>
      <c r="F758" s="53" t="s">
        <v>955</v>
      </c>
      <c r="G758" s="53" t="s">
        <v>326</v>
      </c>
      <c r="H758" s="53" t="s">
        <v>114</v>
      </c>
      <c r="I758" s="53" t="s">
        <v>827</v>
      </c>
      <c r="J758" s="53" t="s">
        <v>576</v>
      </c>
      <c r="K758" s="53" t="s">
        <v>513</v>
      </c>
      <c r="L758" s="234">
        <v>0</v>
      </c>
      <c r="M758" s="234">
        <v>0</v>
      </c>
      <c r="N758" s="234">
        <v>0</v>
      </c>
      <c r="O758" s="234">
        <v>0</v>
      </c>
      <c r="P758" s="187">
        <v>0</v>
      </c>
      <c r="Q758" s="188">
        <v>0</v>
      </c>
    </row>
    <row r="759" spans="1:17" s="4" customFormat="1" ht="11.25" customHeight="1">
      <c r="A759" s="124">
        <f t="shared" si="11"/>
        <v>171</v>
      </c>
      <c r="B759" s="53" t="s">
        <v>1036</v>
      </c>
      <c r="C759" s="249">
        <v>6</v>
      </c>
      <c r="D759" s="55">
        <v>39917</v>
      </c>
      <c r="E759" s="92">
        <v>80</v>
      </c>
      <c r="F759" s="53" t="s">
        <v>955</v>
      </c>
      <c r="G759" s="53" t="s">
        <v>326</v>
      </c>
      <c r="H759" s="53" t="s">
        <v>114</v>
      </c>
      <c r="I759" s="53" t="s">
        <v>827</v>
      </c>
      <c r="J759" s="53" t="s">
        <v>576</v>
      </c>
      <c r="K759" s="53" t="s">
        <v>513</v>
      </c>
      <c r="L759" s="234">
        <v>0</v>
      </c>
      <c r="M759" s="234">
        <v>0</v>
      </c>
      <c r="N759" s="234">
        <v>0</v>
      </c>
      <c r="O759" s="234">
        <v>0</v>
      </c>
      <c r="P759" s="187">
        <v>0</v>
      </c>
      <c r="Q759" s="188">
        <v>0</v>
      </c>
    </row>
    <row r="760" spans="1:17" ht="11.25" customHeight="1">
      <c r="A760" s="267">
        <f t="shared" si="11"/>
        <v>172</v>
      </c>
      <c r="B760" s="209" t="s">
        <v>634</v>
      </c>
      <c r="C760" s="248">
        <v>0</v>
      </c>
      <c r="D760" s="210"/>
      <c r="E760" s="271">
        <f>SUM(E761:E768)</f>
        <v>139.19999999999999</v>
      </c>
      <c r="F760" s="209" t="s">
        <v>123</v>
      </c>
      <c r="G760" s="209" t="s">
        <v>728</v>
      </c>
      <c r="H760" s="209" t="s">
        <v>126</v>
      </c>
      <c r="I760" s="209" t="s">
        <v>94</v>
      </c>
      <c r="J760" s="209"/>
      <c r="K760" s="209"/>
      <c r="L760" s="244">
        <v>437.65075000000002</v>
      </c>
      <c r="M760" s="244">
        <v>0</v>
      </c>
      <c r="N760" s="244">
        <v>0</v>
      </c>
      <c r="O760" s="244">
        <v>0</v>
      </c>
      <c r="P760" s="211">
        <v>0</v>
      </c>
      <c r="Q760" s="212">
        <v>0</v>
      </c>
    </row>
    <row r="761" spans="1:17" ht="11.25" customHeight="1">
      <c r="A761" s="124">
        <f t="shared" si="11"/>
        <v>172</v>
      </c>
      <c r="B761" s="53" t="s">
        <v>634</v>
      </c>
      <c r="C761" s="249">
        <v>1</v>
      </c>
      <c r="D761" s="55">
        <v>37026</v>
      </c>
      <c r="E761" s="8">
        <v>13.2</v>
      </c>
      <c r="F761" s="53" t="s">
        <v>123</v>
      </c>
      <c r="G761" s="53" t="s">
        <v>728</v>
      </c>
      <c r="H761" s="53" t="s">
        <v>635</v>
      </c>
      <c r="I761" s="53" t="s">
        <v>94</v>
      </c>
      <c r="J761" s="53"/>
      <c r="K761" s="53"/>
      <c r="L761" s="234">
        <v>397.67164999999994</v>
      </c>
      <c r="M761" s="205">
        <v>0</v>
      </c>
      <c r="N761" s="205">
        <v>0</v>
      </c>
      <c r="O761" s="205">
        <v>0</v>
      </c>
      <c r="P761" s="187">
        <v>0</v>
      </c>
      <c r="Q761" s="188">
        <v>0</v>
      </c>
    </row>
    <row r="762" spans="1:17" ht="11.25" customHeight="1">
      <c r="A762" s="124">
        <f t="shared" si="11"/>
        <v>172</v>
      </c>
      <c r="B762" s="53" t="s">
        <v>634</v>
      </c>
      <c r="C762" s="249">
        <v>2</v>
      </c>
      <c r="D762" s="55">
        <v>18247</v>
      </c>
      <c r="E762" s="8">
        <v>13.2</v>
      </c>
      <c r="F762" s="53" t="s">
        <v>123</v>
      </c>
      <c r="G762" s="53" t="s">
        <v>728</v>
      </c>
      <c r="H762" s="53" t="s">
        <v>635</v>
      </c>
      <c r="I762" s="53" t="s">
        <v>94</v>
      </c>
      <c r="J762" s="53"/>
      <c r="K762" s="53"/>
      <c r="L762" s="234">
        <v>0.13930000000000001</v>
      </c>
      <c r="M762" s="205">
        <v>0</v>
      </c>
      <c r="N762" s="205">
        <v>0</v>
      </c>
      <c r="O762" s="205">
        <v>0</v>
      </c>
      <c r="P762" s="187">
        <v>0</v>
      </c>
      <c r="Q762" s="188">
        <v>0</v>
      </c>
    </row>
    <row r="763" spans="1:17" ht="11.25" customHeight="1">
      <c r="A763" s="124">
        <f t="shared" si="11"/>
        <v>172</v>
      </c>
      <c r="B763" s="53" t="s">
        <v>634</v>
      </c>
      <c r="C763" s="249">
        <v>3</v>
      </c>
      <c r="D763" s="55">
        <v>18251</v>
      </c>
      <c r="E763" s="8">
        <v>13.2</v>
      </c>
      <c r="F763" s="53" t="s">
        <v>123</v>
      </c>
      <c r="G763" s="53" t="s">
        <v>728</v>
      </c>
      <c r="H763" s="53" t="s">
        <v>635</v>
      </c>
      <c r="I763" s="53" t="s">
        <v>94</v>
      </c>
      <c r="J763" s="53"/>
      <c r="K763" s="53"/>
      <c r="L763" s="234">
        <v>6.7858999999999998</v>
      </c>
      <c r="M763" s="205">
        <v>0</v>
      </c>
      <c r="N763" s="205">
        <v>0</v>
      </c>
      <c r="O763" s="205">
        <v>0</v>
      </c>
      <c r="P763" s="187">
        <v>0</v>
      </c>
      <c r="Q763" s="188">
        <v>0</v>
      </c>
    </row>
    <row r="764" spans="1:17" ht="11.25" customHeight="1">
      <c r="A764" s="124">
        <f t="shared" si="11"/>
        <v>172</v>
      </c>
      <c r="B764" s="53" t="s">
        <v>634</v>
      </c>
      <c r="C764" s="249">
        <v>4</v>
      </c>
      <c r="D764" s="55">
        <v>18556</v>
      </c>
      <c r="E764" s="8">
        <v>13.2</v>
      </c>
      <c r="F764" s="53" t="s">
        <v>123</v>
      </c>
      <c r="G764" s="53" t="s">
        <v>728</v>
      </c>
      <c r="H764" s="53" t="s">
        <v>635</v>
      </c>
      <c r="I764" s="53" t="s">
        <v>94</v>
      </c>
      <c r="J764" s="53"/>
      <c r="K764" s="53"/>
      <c r="L764" s="234">
        <v>5.3730000000000002</v>
      </c>
      <c r="M764" s="205">
        <v>0</v>
      </c>
      <c r="N764" s="205">
        <v>0</v>
      </c>
      <c r="O764" s="205">
        <v>0</v>
      </c>
      <c r="P764" s="187">
        <v>0</v>
      </c>
      <c r="Q764" s="188">
        <v>0</v>
      </c>
    </row>
    <row r="765" spans="1:17" s="4" customFormat="1" ht="11.25" customHeight="1">
      <c r="A765" s="124">
        <f t="shared" si="11"/>
        <v>172</v>
      </c>
      <c r="B765" s="53" t="s">
        <v>634</v>
      </c>
      <c r="C765" s="249">
        <v>5</v>
      </c>
      <c r="D765" s="55">
        <v>19160</v>
      </c>
      <c r="E765" s="8">
        <v>21.6</v>
      </c>
      <c r="F765" s="53" t="s">
        <v>123</v>
      </c>
      <c r="G765" s="53" t="s">
        <v>728</v>
      </c>
      <c r="H765" s="53" t="s">
        <v>635</v>
      </c>
      <c r="I765" s="53" t="s">
        <v>94</v>
      </c>
      <c r="J765" s="53"/>
      <c r="K765" s="53"/>
      <c r="L765" s="234">
        <v>5.2734999999999994</v>
      </c>
      <c r="M765" s="205">
        <v>0</v>
      </c>
      <c r="N765" s="205">
        <v>0</v>
      </c>
      <c r="O765" s="205">
        <v>0</v>
      </c>
      <c r="P765" s="187">
        <v>0</v>
      </c>
      <c r="Q765" s="188">
        <v>0</v>
      </c>
    </row>
    <row r="766" spans="1:17" s="4" customFormat="1" ht="11.25" customHeight="1">
      <c r="A766" s="124">
        <f t="shared" si="11"/>
        <v>172</v>
      </c>
      <c r="B766" s="53" t="s">
        <v>634</v>
      </c>
      <c r="C766" s="249">
        <v>6</v>
      </c>
      <c r="D766" s="55">
        <v>19192</v>
      </c>
      <c r="E766" s="8">
        <v>21.6</v>
      </c>
      <c r="F766" s="53" t="s">
        <v>123</v>
      </c>
      <c r="G766" s="53" t="s">
        <v>728</v>
      </c>
      <c r="H766" s="53" t="s">
        <v>635</v>
      </c>
      <c r="I766" s="53" t="s">
        <v>94</v>
      </c>
      <c r="J766" s="53"/>
      <c r="K766" s="53"/>
      <c r="L766" s="234">
        <v>7.3928499999999993</v>
      </c>
      <c r="M766" s="205">
        <v>0</v>
      </c>
      <c r="N766" s="205">
        <v>0</v>
      </c>
      <c r="O766" s="205">
        <v>0</v>
      </c>
      <c r="P766" s="187">
        <v>0</v>
      </c>
      <c r="Q766" s="188">
        <v>0</v>
      </c>
    </row>
    <row r="767" spans="1:17" s="4" customFormat="1" ht="11.25" customHeight="1">
      <c r="A767" s="124">
        <f t="shared" si="11"/>
        <v>172</v>
      </c>
      <c r="B767" s="53" t="s">
        <v>634</v>
      </c>
      <c r="C767" s="249">
        <v>7</v>
      </c>
      <c r="D767" s="55">
        <v>19253</v>
      </c>
      <c r="E767" s="8">
        <v>21.6</v>
      </c>
      <c r="F767" s="53" t="s">
        <v>123</v>
      </c>
      <c r="G767" s="53" t="s">
        <v>728</v>
      </c>
      <c r="H767" s="53" t="s">
        <v>635</v>
      </c>
      <c r="I767" s="53" t="s">
        <v>94</v>
      </c>
      <c r="J767" s="53"/>
      <c r="K767" s="53"/>
      <c r="L767" s="234">
        <v>6.2585499999999996</v>
      </c>
      <c r="M767" s="205">
        <v>0</v>
      </c>
      <c r="N767" s="205">
        <v>0</v>
      </c>
      <c r="O767" s="205">
        <v>0</v>
      </c>
      <c r="P767" s="187">
        <v>0</v>
      </c>
      <c r="Q767" s="188">
        <v>0</v>
      </c>
    </row>
    <row r="768" spans="1:17" s="274" customFormat="1" ht="11.25" customHeight="1">
      <c r="A768" s="124">
        <f t="shared" si="11"/>
        <v>172</v>
      </c>
      <c r="B768" s="53" t="s">
        <v>634</v>
      </c>
      <c r="C768" s="249">
        <v>8</v>
      </c>
      <c r="D768" s="55">
        <v>37559</v>
      </c>
      <c r="E768" s="8">
        <v>21.6</v>
      </c>
      <c r="F768" s="53" t="s">
        <v>123</v>
      </c>
      <c r="G768" s="53" t="s">
        <v>728</v>
      </c>
      <c r="H768" s="53" t="s">
        <v>635</v>
      </c>
      <c r="I768" s="53" t="s">
        <v>94</v>
      </c>
      <c r="J768" s="53"/>
      <c r="K768" s="53"/>
      <c r="L768" s="234">
        <v>8.7560000000000002</v>
      </c>
      <c r="M768" s="205">
        <v>0</v>
      </c>
      <c r="N768" s="205">
        <v>0</v>
      </c>
      <c r="O768" s="205">
        <v>0</v>
      </c>
      <c r="P768" s="187">
        <v>0</v>
      </c>
      <c r="Q768" s="188">
        <v>0</v>
      </c>
    </row>
    <row r="769" spans="1:17" s="4" customFormat="1" ht="11.25" customHeight="1">
      <c r="A769" s="267">
        <f t="shared" si="11"/>
        <v>173</v>
      </c>
      <c r="B769" s="209" t="s">
        <v>503</v>
      </c>
      <c r="C769" s="248">
        <v>0</v>
      </c>
      <c r="D769" s="210"/>
      <c r="E769" s="271">
        <f>SUM(E770:E773)</f>
        <v>240</v>
      </c>
      <c r="F769" s="209" t="s">
        <v>810</v>
      </c>
      <c r="G769" s="209" t="s">
        <v>326</v>
      </c>
      <c r="H769" s="209" t="s">
        <v>820</v>
      </c>
      <c r="I769" s="209" t="s">
        <v>827</v>
      </c>
      <c r="J769" s="209" t="s">
        <v>571</v>
      </c>
      <c r="K769" s="209" t="s">
        <v>826</v>
      </c>
      <c r="L769" s="244">
        <v>1533.296242691893</v>
      </c>
      <c r="M769" s="244">
        <v>1064.0438099999999</v>
      </c>
      <c r="N769" s="244">
        <v>0</v>
      </c>
      <c r="O769" s="244">
        <v>235.988</v>
      </c>
      <c r="P769" s="211">
        <v>1624530.4314608742</v>
      </c>
      <c r="Q769" s="212">
        <v>1.0595019972192772</v>
      </c>
    </row>
    <row r="770" spans="1:17" s="4" customFormat="1" ht="11.25" customHeight="1">
      <c r="A770" s="124">
        <f t="shared" si="11"/>
        <v>173</v>
      </c>
      <c r="B770" s="53" t="s">
        <v>503</v>
      </c>
      <c r="C770" s="249">
        <v>1</v>
      </c>
      <c r="D770" s="55">
        <v>35055</v>
      </c>
      <c r="E770" s="92">
        <v>0</v>
      </c>
      <c r="F770" s="53" t="s">
        <v>810</v>
      </c>
      <c r="G770" s="53" t="s">
        <v>326</v>
      </c>
      <c r="H770" s="53" t="s">
        <v>820</v>
      </c>
      <c r="I770" s="53" t="s">
        <v>827</v>
      </c>
      <c r="J770" s="53" t="s">
        <v>571</v>
      </c>
      <c r="K770" s="53" t="s">
        <v>826</v>
      </c>
      <c r="L770" s="205">
        <v>0</v>
      </c>
      <c r="M770" s="205">
        <v>0</v>
      </c>
      <c r="N770" s="205">
        <v>0</v>
      </c>
      <c r="O770" s="205">
        <v>0</v>
      </c>
      <c r="P770" s="187">
        <v>0</v>
      </c>
      <c r="Q770" s="188">
        <v>0</v>
      </c>
    </row>
    <row r="771" spans="1:17" s="4" customFormat="1" ht="11.25" customHeight="1">
      <c r="A771" s="124">
        <f t="shared" si="11"/>
        <v>173</v>
      </c>
      <c r="B771" s="53" t="s">
        <v>503</v>
      </c>
      <c r="C771" s="249">
        <v>2</v>
      </c>
      <c r="D771" s="55">
        <v>36808</v>
      </c>
      <c r="E771" s="92">
        <v>120</v>
      </c>
      <c r="F771" s="53" t="s">
        <v>810</v>
      </c>
      <c r="G771" s="53" t="s">
        <v>326</v>
      </c>
      <c r="H771" s="53" t="s">
        <v>820</v>
      </c>
      <c r="I771" s="53" t="s">
        <v>827</v>
      </c>
      <c r="J771" s="53" t="s">
        <v>571</v>
      </c>
      <c r="K771" s="53" t="s">
        <v>826</v>
      </c>
      <c r="L771" s="234">
        <v>728.3403641291394</v>
      </c>
      <c r="M771" s="234">
        <v>504.15897999999999</v>
      </c>
      <c r="N771" s="234">
        <v>0</v>
      </c>
      <c r="O771" s="234">
        <v>178</v>
      </c>
      <c r="P771" s="187">
        <v>773813.7880369398</v>
      </c>
      <c r="Q771" s="188">
        <v>1.0624343042722506</v>
      </c>
    </row>
    <row r="772" spans="1:17" ht="11.25" customHeight="1">
      <c r="A772" s="124">
        <f t="shared" ref="A772:A835" si="12">IF(C772&gt;0,A771,A771+1)</f>
        <v>173</v>
      </c>
      <c r="B772" s="53" t="s">
        <v>503</v>
      </c>
      <c r="C772" s="249">
        <v>3</v>
      </c>
      <c r="D772" s="55">
        <v>37130</v>
      </c>
      <c r="E772" s="92">
        <v>120</v>
      </c>
      <c r="F772" s="53" t="s">
        <v>810</v>
      </c>
      <c r="G772" s="53" t="s">
        <v>326</v>
      </c>
      <c r="H772" s="53" t="s">
        <v>820</v>
      </c>
      <c r="I772" s="53" t="s">
        <v>827</v>
      </c>
      <c r="J772" s="53" t="s">
        <v>571</v>
      </c>
      <c r="K772" s="53" t="s">
        <v>826</v>
      </c>
      <c r="L772" s="234">
        <v>804.95587856275347</v>
      </c>
      <c r="M772" s="234">
        <v>559.88482999999997</v>
      </c>
      <c r="N772" s="234">
        <v>0</v>
      </c>
      <c r="O772" s="234">
        <v>57.988</v>
      </c>
      <c r="P772" s="187">
        <v>850716.64342393423</v>
      </c>
      <c r="Q772" s="188">
        <v>1.0568487864737215</v>
      </c>
    </row>
    <row r="773" spans="1:17" ht="11.25" customHeight="1">
      <c r="A773" s="124">
        <f t="shared" si="12"/>
        <v>173</v>
      </c>
      <c r="B773" s="53" t="s">
        <v>503</v>
      </c>
      <c r="C773" s="249">
        <v>4</v>
      </c>
      <c r="D773" s="55">
        <v>38618</v>
      </c>
      <c r="E773" s="92">
        <v>0</v>
      </c>
      <c r="F773" s="53" t="s">
        <v>810</v>
      </c>
      <c r="G773" s="53" t="s">
        <v>326</v>
      </c>
      <c r="H773" s="53" t="s">
        <v>820</v>
      </c>
      <c r="I773" s="53" t="s">
        <v>827</v>
      </c>
      <c r="J773" s="53" t="s">
        <v>571</v>
      </c>
      <c r="K773" s="53" t="s">
        <v>826</v>
      </c>
      <c r="L773" s="205">
        <v>0</v>
      </c>
      <c r="M773" s="205">
        <v>0</v>
      </c>
      <c r="N773" s="205">
        <v>0</v>
      </c>
      <c r="O773" s="205">
        <v>0</v>
      </c>
      <c r="P773" s="187">
        <v>0</v>
      </c>
      <c r="Q773" s="188">
        <v>0</v>
      </c>
    </row>
    <row r="774" spans="1:17" ht="11.25" customHeight="1">
      <c r="A774" s="267">
        <f t="shared" si="12"/>
        <v>174</v>
      </c>
      <c r="B774" s="209" t="s">
        <v>1170</v>
      </c>
      <c r="C774" s="248">
        <v>0</v>
      </c>
      <c r="D774" s="210"/>
      <c r="E774" s="271">
        <f>SUM(E775:E776)</f>
        <v>96</v>
      </c>
      <c r="F774" s="209" t="s">
        <v>854</v>
      </c>
      <c r="G774" s="209" t="s">
        <v>326</v>
      </c>
      <c r="H774" s="209" t="s">
        <v>1171</v>
      </c>
      <c r="I774" s="209" t="s">
        <v>94</v>
      </c>
      <c r="J774" s="209"/>
      <c r="K774" s="209"/>
      <c r="L774" s="244">
        <v>408.79575</v>
      </c>
      <c r="M774" s="244">
        <v>0</v>
      </c>
      <c r="N774" s="244">
        <v>0</v>
      </c>
      <c r="O774" s="244">
        <v>0</v>
      </c>
      <c r="P774" s="211">
        <v>0</v>
      </c>
      <c r="Q774" s="212">
        <v>0</v>
      </c>
    </row>
    <row r="775" spans="1:17" ht="11.25" customHeight="1">
      <c r="A775" s="124">
        <f t="shared" si="12"/>
        <v>174</v>
      </c>
      <c r="B775" s="53" t="s">
        <v>1170</v>
      </c>
      <c r="C775" s="249">
        <v>1</v>
      </c>
      <c r="D775" s="55">
        <v>42270</v>
      </c>
      <c r="E775" s="8">
        <v>48</v>
      </c>
      <c r="F775" s="123" t="s">
        <v>854</v>
      </c>
      <c r="G775" s="123" t="s">
        <v>326</v>
      </c>
      <c r="H775" s="123" t="s">
        <v>1171</v>
      </c>
      <c r="I775" s="53" t="s">
        <v>94</v>
      </c>
      <c r="J775" s="53"/>
      <c r="K775" s="53"/>
      <c r="L775" s="234">
        <v>231.55639999999997</v>
      </c>
      <c r="M775" s="205">
        <v>0</v>
      </c>
      <c r="N775" s="205">
        <v>0</v>
      </c>
      <c r="O775" s="205">
        <v>0</v>
      </c>
      <c r="P775" s="187">
        <v>0</v>
      </c>
      <c r="Q775" s="188">
        <v>0</v>
      </c>
    </row>
    <row r="776" spans="1:17" s="4" customFormat="1" ht="11.25" customHeight="1">
      <c r="A776" s="124">
        <f t="shared" si="12"/>
        <v>174</v>
      </c>
      <c r="B776" s="53" t="s">
        <v>1170</v>
      </c>
      <c r="C776" s="249">
        <v>1</v>
      </c>
      <c r="D776" s="55">
        <v>42269</v>
      </c>
      <c r="E776" s="8">
        <v>48</v>
      </c>
      <c r="F776" s="123" t="s">
        <v>854</v>
      </c>
      <c r="G776" s="123" t="s">
        <v>326</v>
      </c>
      <c r="H776" s="123" t="s">
        <v>1171</v>
      </c>
      <c r="I776" s="53" t="s">
        <v>94</v>
      </c>
      <c r="J776" s="53"/>
      <c r="K776" s="53"/>
      <c r="L776" s="234">
        <v>177.23935</v>
      </c>
      <c r="M776" s="205">
        <v>0</v>
      </c>
      <c r="N776" s="205">
        <v>0</v>
      </c>
      <c r="O776" s="205">
        <v>0</v>
      </c>
      <c r="P776" s="187">
        <v>0</v>
      </c>
      <c r="Q776" s="188">
        <v>0</v>
      </c>
    </row>
    <row r="777" spans="1:17" s="4" customFormat="1" ht="11.25" customHeight="1">
      <c r="A777" s="267">
        <f t="shared" si="12"/>
        <v>175</v>
      </c>
      <c r="B777" s="209" t="s">
        <v>5</v>
      </c>
      <c r="C777" s="248">
        <v>0</v>
      </c>
      <c r="D777" s="210"/>
      <c r="E777" s="271">
        <f>SUM(E778:E781)</f>
        <v>300</v>
      </c>
      <c r="F777" s="209" t="s">
        <v>532</v>
      </c>
      <c r="G777" s="209" t="s">
        <v>326</v>
      </c>
      <c r="H777" s="209" t="s">
        <v>6</v>
      </c>
      <c r="I777" s="209" t="s">
        <v>827</v>
      </c>
      <c r="J777" s="209" t="s">
        <v>571</v>
      </c>
      <c r="K777" s="209" t="s">
        <v>826</v>
      </c>
      <c r="L777" s="244">
        <v>1797.2929999999999</v>
      </c>
      <c r="M777" s="244">
        <v>0</v>
      </c>
      <c r="N777" s="244">
        <v>770.25699999999995</v>
      </c>
      <c r="O777" s="244">
        <v>307.69400000000002</v>
      </c>
      <c r="P777" s="211">
        <v>1638119.4777134794</v>
      </c>
      <c r="Q777" s="212">
        <v>0.91143707659990858</v>
      </c>
    </row>
    <row r="778" spans="1:17" ht="11.25" customHeight="1">
      <c r="A778" s="124">
        <f t="shared" si="12"/>
        <v>175</v>
      </c>
      <c r="B778" s="53" t="s">
        <v>5</v>
      </c>
      <c r="C778" s="249">
        <v>1</v>
      </c>
      <c r="D778" s="55">
        <v>40414</v>
      </c>
      <c r="E778" s="92">
        <v>300</v>
      </c>
      <c r="F778" s="53" t="s">
        <v>532</v>
      </c>
      <c r="G778" s="53" t="s">
        <v>326</v>
      </c>
      <c r="H778" s="53" t="s">
        <v>6</v>
      </c>
      <c r="I778" s="53" t="s">
        <v>827</v>
      </c>
      <c r="J778" s="53" t="s">
        <v>571</v>
      </c>
      <c r="K778" s="53" t="s">
        <v>826</v>
      </c>
      <c r="L778" s="234">
        <v>1797.2929999999999</v>
      </c>
      <c r="M778" s="234">
        <v>0</v>
      </c>
      <c r="N778" s="234">
        <v>770.25699999999995</v>
      </c>
      <c r="O778" s="234">
        <v>307.69400000000002</v>
      </c>
      <c r="P778" s="187">
        <v>1638119.4777134794</v>
      </c>
      <c r="Q778" s="188">
        <v>0.91143707659990858</v>
      </c>
    </row>
    <row r="779" spans="1:17" ht="11.25" customHeight="1">
      <c r="A779" s="124">
        <f t="shared" si="12"/>
        <v>175</v>
      </c>
      <c r="B779" s="53" t="s">
        <v>5</v>
      </c>
      <c r="C779" s="249">
        <v>2</v>
      </c>
      <c r="D779" s="55">
        <v>40521</v>
      </c>
      <c r="E779" s="92">
        <v>0</v>
      </c>
      <c r="F779" s="53" t="s">
        <v>532</v>
      </c>
      <c r="G779" s="53" t="s">
        <v>326</v>
      </c>
      <c r="H779" s="53" t="s">
        <v>6</v>
      </c>
      <c r="I779" s="53" t="s">
        <v>827</v>
      </c>
      <c r="J779" s="53" t="s">
        <v>571</v>
      </c>
      <c r="K779" s="53" t="s">
        <v>826</v>
      </c>
      <c r="L779" s="205">
        <v>0</v>
      </c>
      <c r="M779" s="205">
        <v>0</v>
      </c>
      <c r="N779" s="205">
        <v>0</v>
      </c>
      <c r="O779" s="205">
        <v>0</v>
      </c>
      <c r="P779" s="187">
        <v>0</v>
      </c>
      <c r="Q779" s="188">
        <v>0</v>
      </c>
    </row>
    <row r="780" spans="1:17" ht="11.25" customHeight="1">
      <c r="A780" s="124">
        <f t="shared" si="12"/>
        <v>175</v>
      </c>
      <c r="B780" s="53" t="s">
        <v>5</v>
      </c>
      <c r="C780" s="249">
        <v>3</v>
      </c>
      <c r="D780" s="55">
        <v>40669</v>
      </c>
      <c r="E780" s="92">
        <v>0</v>
      </c>
      <c r="F780" s="53" t="s">
        <v>532</v>
      </c>
      <c r="G780" s="53" t="s">
        <v>326</v>
      </c>
      <c r="H780" s="53" t="s">
        <v>6</v>
      </c>
      <c r="I780" s="53" t="s">
        <v>827</v>
      </c>
      <c r="J780" s="53" t="s">
        <v>571</v>
      </c>
      <c r="K780" s="53" t="s">
        <v>826</v>
      </c>
      <c r="L780" s="205">
        <v>0</v>
      </c>
      <c r="M780" s="205">
        <v>0</v>
      </c>
      <c r="N780" s="205">
        <v>0</v>
      </c>
      <c r="O780" s="205">
        <v>0</v>
      </c>
      <c r="P780" s="187">
        <v>0</v>
      </c>
      <c r="Q780" s="188">
        <v>0</v>
      </c>
    </row>
    <row r="781" spans="1:17" ht="11.25" customHeight="1">
      <c r="A781" s="124">
        <f t="shared" si="12"/>
        <v>175</v>
      </c>
      <c r="B781" s="53" t="s">
        <v>5</v>
      </c>
      <c r="C781" s="249">
        <v>4</v>
      </c>
      <c r="D781" s="55">
        <v>40824</v>
      </c>
      <c r="E781" s="92">
        <v>0</v>
      </c>
      <c r="F781" s="53" t="s">
        <v>532</v>
      </c>
      <c r="G781" s="53" t="s">
        <v>326</v>
      </c>
      <c r="H781" s="53" t="s">
        <v>6</v>
      </c>
      <c r="I781" s="53" t="s">
        <v>827</v>
      </c>
      <c r="J781" s="53" t="s">
        <v>571</v>
      </c>
      <c r="K781" s="53" t="s">
        <v>826</v>
      </c>
      <c r="L781" s="205">
        <v>0</v>
      </c>
      <c r="M781" s="205">
        <v>0</v>
      </c>
      <c r="N781" s="205">
        <v>0</v>
      </c>
      <c r="O781" s="205">
        <v>0</v>
      </c>
      <c r="P781" s="187">
        <v>0</v>
      </c>
      <c r="Q781" s="188">
        <v>0</v>
      </c>
    </row>
    <row r="782" spans="1:17" ht="11.25" customHeight="1">
      <c r="A782" s="267">
        <f t="shared" si="12"/>
        <v>176</v>
      </c>
      <c r="B782" s="209" t="s">
        <v>953</v>
      </c>
      <c r="C782" s="248">
        <v>0</v>
      </c>
      <c r="D782" s="210"/>
      <c r="E782" s="271">
        <f>SUM(E783:E790)</f>
        <v>0</v>
      </c>
      <c r="F782" s="209" t="s">
        <v>1104</v>
      </c>
      <c r="G782" s="209" t="s">
        <v>728</v>
      </c>
      <c r="H782" s="209" t="s">
        <v>1177</v>
      </c>
      <c r="I782" s="209" t="s">
        <v>827</v>
      </c>
      <c r="J782" s="209" t="s">
        <v>571</v>
      </c>
      <c r="K782" s="209" t="s">
        <v>826</v>
      </c>
      <c r="L782" s="244">
        <v>0</v>
      </c>
      <c r="M782" s="244">
        <v>0</v>
      </c>
      <c r="N782" s="244">
        <v>0</v>
      </c>
      <c r="O782" s="244">
        <v>0</v>
      </c>
      <c r="P782" s="211">
        <v>0</v>
      </c>
      <c r="Q782" s="212">
        <v>0</v>
      </c>
    </row>
    <row r="783" spans="1:17" ht="11.25" customHeight="1">
      <c r="A783" s="124">
        <f t="shared" si="12"/>
        <v>176</v>
      </c>
      <c r="B783" s="53" t="s">
        <v>953</v>
      </c>
      <c r="C783" s="249">
        <v>1</v>
      </c>
      <c r="D783" s="55">
        <v>24292</v>
      </c>
      <c r="E783" s="92">
        <v>0</v>
      </c>
      <c r="F783" s="53" t="s">
        <v>1104</v>
      </c>
      <c r="G783" s="53" t="s">
        <v>728</v>
      </c>
      <c r="H783" s="53" t="s">
        <v>1177</v>
      </c>
      <c r="I783" s="53" t="s">
        <v>827</v>
      </c>
      <c r="J783" s="53" t="s">
        <v>571</v>
      </c>
      <c r="K783" s="53" t="s">
        <v>826</v>
      </c>
      <c r="L783" s="205">
        <v>0</v>
      </c>
      <c r="M783" s="205">
        <v>0</v>
      </c>
      <c r="N783" s="205">
        <v>0</v>
      </c>
      <c r="O783" s="205">
        <v>0</v>
      </c>
      <c r="P783" s="187">
        <v>0</v>
      </c>
      <c r="Q783" s="188">
        <v>0</v>
      </c>
    </row>
    <row r="784" spans="1:17" ht="11.25" customHeight="1">
      <c r="A784" s="124">
        <f t="shared" si="12"/>
        <v>176</v>
      </c>
      <c r="B784" s="53" t="s">
        <v>953</v>
      </c>
      <c r="C784" s="249">
        <v>2</v>
      </c>
      <c r="D784" s="55">
        <v>24437</v>
      </c>
      <c r="E784" s="92">
        <v>0</v>
      </c>
      <c r="F784" s="53" t="s">
        <v>1104</v>
      </c>
      <c r="G784" s="53" t="s">
        <v>728</v>
      </c>
      <c r="H784" s="53" t="s">
        <v>1177</v>
      </c>
      <c r="I784" s="53" t="s">
        <v>827</v>
      </c>
      <c r="J784" s="53" t="s">
        <v>571</v>
      </c>
      <c r="K784" s="53" t="s">
        <v>826</v>
      </c>
      <c r="L784" s="205">
        <v>0</v>
      </c>
      <c r="M784" s="205">
        <v>0</v>
      </c>
      <c r="N784" s="205">
        <v>0</v>
      </c>
      <c r="O784" s="205">
        <v>0</v>
      </c>
      <c r="P784" s="187">
        <v>0</v>
      </c>
      <c r="Q784" s="188">
        <v>0</v>
      </c>
    </row>
    <row r="785" spans="1:17" s="4" customFormat="1" ht="11.25" customHeight="1">
      <c r="A785" s="124">
        <f t="shared" si="12"/>
        <v>176</v>
      </c>
      <c r="B785" s="53" t="s">
        <v>953</v>
      </c>
      <c r="C785" s="249">
        <v>3</v>
      </c>
      <c r="D785" s="55">
        <v>24619</v>
      </c>
      <c r="E785" s="92">
        <v>0</v>
      </c>
      <c r="F785" s="53" t="s">
        <v>1104</v>
      </c>
      <c r="G785" s="53" t="s">
        <v>728</v>
      </c>
      <c r="H785" s="53" t="s">
        <v>1177</v>
      </c>
      <c r="I785" s="53" t="s">
        <v>827</v>
      </c>
      <c r="J785" s="53" t="s">
        <v>571</v>
      </c>
      <c r="K785" s="53" t="s">
        <v>826</v>
      </c>
      <c r="L785" s="205">
        <v>0</v>
      </c>
      <c r="M785" s="205">
        <v>0</v>
      </c>
      <c r="N785" s="205">
        <v>0</v>
      </c>
      <c r="O785" s="205">
        <v>0</v>
      </c>
      <c r="P785" s="187">
        <v>0</v>
      </c>
      <c r="Q785" s="188">
        <v>0</v>
      </c>
    </row>
    <row r="786" spans="1:17" s="4" customFormat="1" ht="11.25" customHeight="1">
      <c r="A786" s="124">
        <f t="shared" si="12"/>
        <v>176</v>
      </c>
      <c r="B786" s="53" t="s">
        <v>953</v>
      </c>
      <c r="C786" s="249">
        <v>4</v>
      </c>
      <c r="D786" s="55">
        <v>24661</v>
      </c>
      <c r="E786" s="92">
        <v>0</v>
      </c>
      <c r="F786" s="53" t="s">
        <v>1104</v>
      </c>
      <c r="G786" s="53" t="s">
        <v>728</v>
      </c>
      <c r="H786" s="53" t="s">
        <v>1177</v>
      </c>
      <c r="I786" s="53" t="s">
        <v>827</v>
      </c>
      <c r="J786" s="53" t="s">
        <v>571</v>
      </c>
      <c r="K786" s="53" t="s">
        <v>826</v>
      </c>
      <c r="L786" s="205">
        <v>0</v>
      </c>
      <c r="M786" s="205">
        <v>0</v>
      </c>
      <c r="N786" s="205">
        <v>0</v>
      </c>
      <c r="O786" s="205">
        <v>0</v>
      </c>
      <c r="P786" s="187">
        <v>0</v>
      </c>
      <c r="Q786" s="188">
        <v>0</v>
      </c>
    </row>
    <row r="787" spans="1:17" ht="11.25" customHeight="1">
      <c r="A787" s="124">
        <f t="shared" si="12"/>
        <v>176</v>
      </c>
      <c r="B787" s="53" t="s">
        <v>953</v>
      </c>
      <c r="C787" s="249">
        <v>5</v>
      </c>
      <c r="D787" s="55">
        <v>27254</v>
      </c>
      <c r="E787" s="92">
        <v>0</v>
      </c>
      <c r="F787" s="53" t="s">
        <v>1104</v>
      </c>
      <c r="G787" s="53" t="s">
        <v>728</v>
      </c>
      <c r="H787" s="53" t="s">
        <v>1177</v>
      </c>
      <c r="I787" s="53" t="s">
        <v>827</v>
      </c>
      <c r="J787" s="53" t="s">
        <v>571</v>
      </c>
      <c r="K787" s="53" t="s">
        <v>826</v>
      </c>
      <c r="L787" s="205">
        <v>0</v>
      </c>
      <c r="M787" s="205">
        <v>0</v>
      </c>
      <c r="N787" s="205">
        <v>0</v>
      </c>
      <c r="O787" s="205">
        <v>0</v>
      </c>
      <c r="P787" s="187">
        <v>0</v>
      </c>
      <c r="Q787" s="188">
        <v>0</v>
      </c>
    </row>
    <row r="788" spans="1:17" ht="11.25" customHeight="1">
      <c r="A788" s="124">
        <f t="shared" si="12"/>
        <v>176</v>
      </c>
      <c r="B788" s="53" t="s">
        <v>953</v>
      </c>
      <c r="C788" s="249">
        <v>6</v>
      </c>
      <c r="D788" s="55">
        <v>27382</v>
      </c>
      <c r="E788" s="92">
        <v>0</v>
      </c>
      <c r="F788" s="53" t="s">
        <v>1104</v>
      </c>
      <c r="G788" s="53" t="s">
        <v>728</v>
      </c>
      <c r="H788" s="53" t="s">
        <v>1177</v>
      </c>
      <c r="I788" s="53" t="s">
        <v>827</v>
      </c>
      <c r="J788" s="53" t="s">
        <v>571</v>
      </c>
      <c r="K788" s="53" t="s">
        <v>826</v>
      </c>
      <c r="L788" s="205">
        <v>0</v>
      </c>
      <c r="M788" s="205">
        <v>0</v>
      </c>
      <c r="N788" s="205">
        <v>0</v>
      </c>
      <c r="O788" s="205">
        <v>0</v>
      </c>
      <c r="P788" s="187">
        <v>0</v>
      </c>
      <c r="Q788" s="188">
        <v>0</v>
      </c>
    </row>
    <row r="789" spans="1:17" ht="11.25" customHeight="1">
      <c r="A789" s="124">
        <f t="shared" si="12"/>
        <v>176</v>
      </c>
      <c r="B789" s="53" t="s">
        <v>953</v>
      </c>
      <c r="C789" s="249">
        <v>7</v>
      </c>
      <c r="D789" s="55">
        <v>28194</v>
      </c>
      <c r="E789" s="92">
        <v>0</v>
      </c>
      <c r="F789" s="53" t="s">
        <v>1104</v>
      </c>
      <c r="G789" s="53" t="s">
        <v>728</v>
      </c>
      <c r="H789" s="53" t="s">
        <v>1177</v>
      </c>
      <c r="I789" s="53" t="s">
        <v>827</v>
      </c>
      <c r="J789" s="53" t="s">
        <v>571</v>
      </c>
      <c r="K789" s="53" t="s">
        <v>826</v>
      </c>
      <c r="L789" s="205">
        <v>0</v>
      </c>
      <c r="M789" s="205">
        <v>0</v>
      </c>
      <c r="N789" s="205">
        <v>0</v>
      </c>
      <c r="O789" s="205">
        <v>0</v>
      </c>
      <c r="P789" s="187">
        <v>0</v>
      </c>
      <c r="Q789" s="188">
        <v>0</v>
      </c>
    </row>
    <row r="790" spans="1:17" ht="11.25" customHeight="1">
      <c r="A790" s="124">
        <f t="shared" si="12"/>
        <v>176</v>
      </c>
      <c r="B790" s="53" t="s">
        <v>953</v>
      </c>
      <c r="C790" s="249">
        <v>8</v>
      </c>
      <c r="D790" s="55">
        <v>28501</v>
      </c>
      <c r="E790" s="92">
        <v>0</v>
      </c>
      <c r="F790" s="53" t="s">
        <v>1104</v>
      </c>
      <c r="G790" s="53" t="s">
        <v>728</v>
      </c>
      <c r="H790" s="53" t="s">
        <v>1177</v>
      </c>
      <c r="I790" s="53" t="s">
        <v>827</v>
      </c>
      <c r="J790" s="53" t="s">
        <v>571</v>
      </c>
      <c r="K790" s="53" t="s">
        <v>826</v>
      </c>
      <c r="L790" s="205">
        <v>0</v>
      </c>
      <c r="M790" s="205">
        <v>0</v>
      </c>
      <c r="N790" s="205">
        <v>0</v>
      </c>
      <c r="O790" s="205">
        <v>0</v>
      </c>
      <c r="P790" s="187">
        <v>0</v>
      </c>
      <c r="Q790" s="188">
        <v>0</v>
      </c>
    </row>
    <row r="791" spans="1:17" s="4" customFormat="1" ht="11.25" customHeight="1">
      <c r="A791" s="267">
        <f t="shared" si="12"/>
        <v>177</v>
      </c>
      <c r="B791" s="209" t="s">
        <v>105</v>
      </c>
      <c r="C791" s="248">
        <v>0</v>
      </c>
      <c r="D791" s="210"/>
      <c r="E791" s="271">
        <f>SUM(E792:E795)</f>
        <v>1800</v>
      </c>
      <c r="F791" s="209" t="s">
        <v>1104</v>
      </c>
      <c r="G791" s="209" t="s">
        <v>728</v>
      </c>
      <c r="H791" s="209" t="s">
        <v>1177</v>
      </c>
      <c r="I791" s="209" t="s">
        <v>827</v>
      </c>
      <c r="J791" s="209" t="s">
        <v>571</v>
      </c>
      <c r="K791" s="209" t="s">
        <v>826</v>
      </c>
      <c r="L791" s="244">
        <v>10762.374801999998</v>
      </c>
      <c r="M791" s="244">
        <v>7271.0899000000009</v>
      </c>
      <c r="N791" s="244">
        <v>0</v>
      </c>
      <c r="O791" s="244">
        <v>3413.096</v>
      </c>
      <c r="P791" s="211">
        <v>9551333.3366305251</v>
      </c>
      <c r="Q791" s="212">
        <v>0.88747451304665381</v>
      </c>
    </row>
    <row r="792" spans="1:17" ht="11.25" customHeight="1">
      <c r="A792" s="124">
        <f t="shared" si="12"/>
        <v>177</v>
      </c>
      <c r="B792" s="136" t="s">
        <v>105</v>
      </c>
      <c r="C792" s="250">
        <v>1</v>
      </c>
      <c r="D792" s="138">
        <v>35516</v>
      </c>
      <c r="E792" s="128">
        <v>250</v>
      </c>
      <c r="F792" s="136" t="s">
        <v>1104</v>
      </c>
      <c r="G792" s="136" t="s">
        <v>728</v>
      </c>
      <c r="H792" s="136" t="s">
        <v>1177</v>
      </c>
      <c r="I792" s="136" t="s">
        <v>827</v>
      </c>
      <c r="J792" s="136" t="s">
        <v>571</v>
      </c>
      <c r="K792" s="136" t="s">
        <v>826</v>
      </c>
      <c r="L792" s="234">
        <v>5288.9838019999997</v>
      </c>
      <c r="M792" s="234">
        <v>2988.1259</v>
      </c>
      <c r="N792" s="234">
        <v>0</v>
      </c>
      <c r="O792" s="234">
        <v>1251.954</v>
      </c>
      <c r="P792" s="187">
        <v>4374012.0309122661</v>
      </c>
      <c r="Q792" s="188">
        <v>0.82700424025845154</v>
      </c>
    </row>
    <row r="793" spans="1:17" ht="11.25" customHeight="1">
      <c r="A793" s="124">
        <f t="shared" si="12"/>
        <v>177</v>
      </c>
      <c r="B793" s="136" t="s">
        <v>105</v>
      </c>
      <c r="C793" s="250">
        <v>2</v>
      </c>
      <c r="D793" s="138">
        <v>35854</v>
      </c>
      <c r="E793" s="128">
        <v>250</v>
      </c>
      <c r="F793" s="136" t="s">
        <v>1104</v>
      </c>
      <c r="G793" s="136" t="s">
        <v>728</v>
      </c>
      <c r="H793" s="136" t="s">
        <v>1177</v>
      </c>
      <c r="I793" s="136" t="s">
        <v>827</v>
      </c>
      <c r="J793" s="136" t="s">
        <v>571</v>
      </c>
      <c r="K793" s="136" t="s">
        <v>826</v>
      </c>
      <c r="L793" s="234">
        <v>1435.201</v>
      </c>
      <c r="M793" s="234">
        <v>1308.54</v>
      </c>
      <c r="N793" s="234">
        <v>0</v>
      </c>
      <c r="O793" s="234">
        <v>781.93399999999997</v>
      </c>
      <c r="P793" s="187">
        <v>1425351.5833184298</v>
      </c>
      <c r="Q793" s="188">
        <v>0.99313725625778537</v>
      </c>
    </row>
    <row r="794" spans="1:17" s="4" customFormat="1" ht="11.25" customHeight="1">
      <c r="A794" s="124">
        <f t="shared" si="12"/>
        <v>177</v>
      </c>
      <c r="B794" s="53" t="s">
        <v>105</v>
      </c>
      <c r="C794" s="249">
        <v>3</v>
      </c>
      <c r="D794" s="55">
        <v>40720</v>
      </c>
      <c r="E794" s="92">
        <v>500</v>
      </c>
      <c r="F794" s="53" t="s">
        <v>1104</v>
      </c>
      <c r="G794" s="53" t="s">
        <v>728</v>
      </c>
      <c r="H794" s="53" t="s">
        <v>1177</v>
      </c>
      <c r="I794" s="53" t="s">
        <v>827</v>
      </c>
      <c r="J794" s="53" t="s">
        <v>571</v>
      </c>
      <c r="K794" s="53" t="s">
        <v>826</v>
      </c>
      <c r="L794" s="234">
        <v>1144.008</v>
      </c>
      <c r="M794" s="234">
        <v>1030.7249999999999</v>
      </c>
      <c r="N794" s="234">
        <v>0</v>
      </c>
      <c r="O794" s="234">
        <v>992.53700000000003</v>
      </c>
      <c r="P794" s="187">
        <v>1143776.2199488173</v>
      </c>
      <c r="Q794" s="188">
        <v>0.99979739647696286</v>
      </c>
    </row>
    <row r="795" spans="1:17" ht="11.25" customHeight="1">
      <c r="A795" s="124">
        <f t="shared" si="12"/>
        <v>177</v>
      </c>
      <c r="B795" s="53" t="s">
        <v>105</v>
      </c>
      <c r="C795" s="249">
        <v>4</v>
      </c>
      <c r="D795" s="55">
        <v>43465</v>
      </c>
      <c r="E795" s="92">
        <v>800</v>
      </c>
      <c r="F795" s="123" t="s">
        <v>1104</v>
      </c>
      <c r="G795" s="123" t="s">
        <v>728</v>
      </c>
      <c r="H795" s="123" t="s">
        <v>1177</v>
      </c>
      <c r="I795" s="53" t="s">
        <v>827</v>
      </c>
      <c r="J795" s="53" t="s">
        <v>571</v>
      </c>
      <c r="K795" s="53" t="s">
        <v>826</v>
      </c>
      <c r="L795" s="234">
        <v>2894.1819999999998</v>
      </c>
      <c r="M795" s="234">
        <v>1943.6990000000001</v>
      </c>
      <c r="N795" s="234">
        <v>0</v>
      </c>
      <c r="O795" s="234">
        <v>386.67099999999999</v>
      </c>
      <c r="P795" s="187">
        <v>2608193.502451011</v>
      </c>
      <c r="Q795" s="188">
        <v>0.90118503343984968</v>
      </c>
    </row>
    <row r="796" spans="1:17" ht="11.25" customHeight="1">
      <c r="A796" s="267">
        <f t="shared" si="12"/>
        <v>178</v>
      </c>
      <c r="B796" s="209" t="s">
        <v>534</v>
      </c>
      <c r="C796" s="248">
        <v>0</v>
      </c>
      <c r="D796" s="210"/>
      <c r="E796" s="271">
        <f>SUM(E797:E801)</f>
        <v>1340</v>
      </c>
      <c r="F796" s="209" t="s">
        <v>532</v>
      </c>
      <c r="G796" s="209" t="s">
        <v>728</v>
      </c>
      <c r="H796" s="209" t="s">
        <v>56</v>
      </c>
      <c r="I796" s="209" t="s">
        <v>827</v>
      </c>
      <c r="J796" s="209" t="s">
        <v>571</v>
      </c>
      <c r="K796" s="209" t="s">
        <v>826</v>
      </c>
      <c r="L796" s="244">
        <v>7996.5120000000006</v>
      </c>
      <c r="M796" s="244">
        <v>6857.0436099999997</v>
      </c>
      <c r="N796" s="244">
        <v>623.22590000000002</v>
      </c>
      <c r="O796" s="244">
        <v>8548.5030000000006</v>
      </c>
      <c r="P796" s="211">
        <v>8763224.6949393116</v>
      </c>
      <c r="Q796" s="212">
        <v>1.0958808909358619</v>
      </c>
    </row>
    <row r="797" spans="1:17" s="4" customFormat="1" ht="11.25" customHeight="1">
      <c r="A797" s="124">
        <f t="shared" si="12"/>
        <v>178</v>
      </c>
      <c r="B797" s="53" t="s">
        <v>534</v>
      </c>
      <c r="C797" s="249">
        <v>1</v>
      </c>
      <c r="D797" s="55">
        <v>32593</v>
      </c>
      <c r="E797" s="92">
        <v>210</v>
      </c>
      <c r="F797" s="53" t="s">
        <v>532</v>
      </c>
      <c r="G797" s="53" t="s">
        <v>728</v>
      </c>
      <c r="H797" s="53" t="s">
        <v>56</v>
      </c>
      <c r="I797" s="53" t="s">
        <v>827</v>
      </c>
      <c r="J797" s="53" t="s">
        <v>571</v>
      </c>
      <c r="K797" s="53" t="s">
        <v>826</v>
      </c>
      <c r="L797" s="234">
        <v>1107.759</v>
      </c>
      <c r="M797" s="234">
        <v>1005.05509</v>
      </c>
      <c r="N797" s="234">
        <v>89.4</v>
      </c>
      <c r="O797" s="234">
        <v>1760</v>
      </c>
      <c r="P797" s="187">
        <v>1283949.9669511514</v>
      </c>
      <c r="Q797" s="188">
        <v>1.1590517133701026</v>
      </c>
    </row>
    <row r="798" spans="1:17" s="4" customFormat="1" ht="11.25" customHeight="1">
      <c r="A798" s="124">
        <f t="shared" si="12"/>
        <v>178</v>
      </c>
      <c r="B798" s="53" t="s">
        <v>534</v>
      </c>
      <c r="C798" s="249">
        <v>2</v>
      </c>
      <c r="D798" s="55">
        <v>32881</v>
      </c>
      <c r="E798" s="92">
        <v>210</v>
      </c>
      <c r="F798" s="53" t="s">
        <v>532</v>
      </c>
      <c r="G798" s="53" t="s">
        <v>728</v>
      </c>
      <c r="H798" s="53" t="s">
        <v>56</v>
      </c>
      <c r="I798" s="53" t="s">
        <v>827</v>
      </c>
      <c r="J798" s="53" t="s">
        <v>571</v>
      </c>
      <c r="K798" s="53" t="s">
        <v>826</v>
      </c>
      <c r="L798" s="234">
        <v>1245.95</v>
      </c>
      <c r="M798" s="234">
        <v>1138.7110600000001</v>
      </c>
      <c r="N798" s="234">
        <v>92.85</v>
      </c>
      <c r="O798" s="234">
        <v>980.5</v>
      </c>
      <c r="P798" s="187">
        <v>1436861.4500057311</v>
      </c>
      <c r="Q798" s="188">
        <v>1.1532256109841734</v>
      </c>
    </row>
    <row r="799" spans="1:17" s="4" customFormat="1" ht="11.25" customHeight="1">
      <c r="A799" s="124">
        <f t="shared" si="12"/>
        <v>178</v>
      </c>
      <c r="B799" s="53" t="s">
        <v>534</v>
      </c>
      <c r="C799" s="249">
        <v>3</v>
      </c>
      <c r="D799" s="55">
        <v>36677</v>
      </c>
      <c r="E799" s="92">
        <v>210</v>
      </c>
      <c r="F799" s="53" t="s">
        <v>532</v>
      </c>
      <c r="G799" s="53" t="s">
        <v>728</v>
      </c>
      <c r="H799" s="53" t="s">
        <v>56</v>
      </c>
      <c r="I799" s="53" t="s">
        <v>827</v>
      </c>
      <c r="J799" s="53" t="s">
        <v>571</v>
      </c>
      <c r="K799" s="53" t="s">
        <v>826</v>
      </c>
      <c r="L799" s="234">
        <v>1006.585</v>
      </c>
      <c r="M799" s="234">
        <v>915.43280000000004</v>
      </c>
      <c r="N799" s="234">
        <v>83.3</v>
      </c>
      <c r="O799" s="234">
        <v>2795.0030000000002</v>
      </c>
      <c r="P799" s="187">
        <v>1167987.1158257187</v>
      </c>
      <c r="Q799" s="188">
        <v>1.1603462358625636</v>
      </c>
    </row>
    <row r="800" spans="1:17" ht="11.25" customHeight="1">
      <c r="A800" s="124">
        <f t="shared" si="12"/>
        <v>178</v>
      </c>
      <c r="B800" s="53" t="s">
        <v>534</v>
      </c>
      <c r="C800" s="249">
        <v>4</v>
      </c>
      <c r="D800" s="55">
        <v>36898</v>
      </c>
      <c r="E800" s="92">
        <v>210</v>
      </c>
      <c r="F800" s="53" t="s">
        <v>532</v>
      </c>
      <c r="G800" s="53" t="s">
        <v>728</v>
      </c>
      <c r="H800" s="53" t="s">
        <v>56</v>
      </c>
      <c r="I800" s="53" t="s">
        <v>827</v>
      </c>
      <c r="J800" s="53" t="s">
        <v>571</v>
      </c>
      <c r="K800" s="53" t="s">
        <v>826</v>
      </c>
      <c r="L800" s="234">
        <v>1203.6389999999999</v>
      </c>
      <c r="M800" s="234">
        <v>1089.0126499999999</v>
      </c>
      <c r="N800" s="234">
        <v>102.16374</v>
      </c>
      <c r="O800" s="234">
        <v>1459</v>
      </c>
      <c r="P800" s="187">
        <v>1396004.4007933922</v>
      </c>
      <c r="Q800" s="188">
        <v>1.1598198469752081</v>
      </c>
    </row>
    <row r="801" spans="1:17" ht="11.25" customHeight="1">
      <c r="A801" s="124">
        <f t="shared" si="12"/>
        <v>178</v>
      </c>
      <c r="B801" s="53" t="s">
        <v>534</v>
      </c>
      <c r="C801" s="249">
        <v>5</v>
      </c>
      <c r="D801" s="55">
        <v>40760</v>
      </c>
      <c r="E801" s="92">
        <v>500</v>
      </c>
      <c r="F801" s="53" t="s">
        <v>532</v>
      </c>
      <c r="G801" s="53" t="s">
        <v>728</v>
      </c>
      <c r="H801" s="53" t="s">
        <v>56</v>
      </c>
      <c r="I801" s="53" t="s">
        <v>827</v>
      </c>
      <c r="J801" s="53" t="s">
        <v>571</v>
      </c>
      <c r="K801" s="53" t="s">
        <v>826</v>
      </c>
      <c r="L801" s="234">
        <v>3432.5790000000002</v>
      </c>
      <c r="M801" s="234">
        <v>2708.8320100000001</v>
      </c>
      <c r="N801" s="234">
        <v>255.51215999999999</v>
      </c>
      <c r="O801" s="234">
        <v>1554</v>
      </c>
      <c r="P801" s="187">
        <v>3478421.7613633177</v>
      </c>
      <c r="Q801" s="188">
        <v>1.0133551948442607</v>
      </c>
    </row>
    <row r="802" spans="1:17" s="4" customFormat="1" ht="11.25" customHeight="1">
      <c r="A802" s="267">
        <f t="shared" si="12"/>
        <v>179</v>
      </c>
      <c r="B802" s="209" t="s">
        <v>488</v>
      </c>
      <c r="C802" s="248">
        <v>0</v>
      </c>
      <c r="D802" s="210"/>
      <c r="E802" s="271">
        <f>SUM(E803:E806)</f>
        <v>400</v>
      </c>
      <c r="F802" s="209" t="s">
        <v>142</v>
      </c>
      <c r="G802" s="209" t="s">
        <v>728</v>
      </c>
      <c r="H802" s="209" t="s">
        <v>143</v>
      </c>
      <c r="I802" s="209" t="s">
        <v>94</v>
      </c>
      <c r="J802" s="209"/>
      <c r="K802" s="209"/>
      <c r="L802" s="244">
        <v>426.94454999999999</v>
      </c>
      <c r="M802" s="244">
        <v>0</v>
      </c>
      <c r="N802" s="244">
        <v>0</v>
      </c>
      <c r="O802" s="244">
        <v>0</v>
      </c>
      <c r="P802" s="211">
        <v>0</v>
      </c>
      <c r="Q802" s="212">
        <v>0</v>
      </c>
    </row>
    <row r="803" spans="1:17" ht="11.25" customHeight="1">
      <c r="A803" s="124">
        <f t="shared" si="12"/>
        <v>179</v>
      </c>
      <c r="B803" s="53" t="s">
        <v>488</v>
      </c>
      <c r="C803" s="249">
        <v>1</v>
      </c>
      <c r="D803" s="55">
        <v>32067</v>
      </c>
      <c r="E803" s="8">
        <v>100</v>
      </c>
      <c r="F803" s="53" t="s">
        <v>142</v>
      </c>
      <c r="G803" s="53" t="s">
        <v>728</v>
      </c>
      <c r="H803" s="53" t="s">
        <v>143</v>
      </c>
      <c r="I803" s="53" t="s">
        <v>94</v>
      </c>
      <c r="J803" s="53"/>
      <c r="K803" s="53"/>
      <c r="L803" s="234">
        <v>426.94454999999999</v>
      </c>
      <c r="M803" s="205">
        <v>0</v>
      </c>
      <c r="N803" s="205">
        <v>0</v>
      </c>
      <c r="O803" s="205">
        <v>0</v>
      </c>
      <c r="P803" s="187">
        <v>0</v>
      </c>
      <c r="Q803" s="188">
        <v>0</v>
      </c>
    </row>
    <row r="804" spans="1:17" s="275" customFormat="1" ht="11.25" customHeight="1">
      <c r="A804" s="124">
        <f t="shared" si="12"/>
        <v>179</v>
      </c>
      <c r="B804" s="53" t="s">
        <v>488</v>
      </c>
      <c r="C804" s="249">
        <v>2</v>
      </c>
      <c r="D804" s="55">
        <v>32199</v>
      </c>
      <c r="E804" s="8">
        <v>100</v>
      </c>
      <c r="F804" s="53" t="s">
        <v>142</v>
      </c>
      <c r="G804" s="53" t="s">
        <v>728</v>
      </c>
      <c r="H804" s="53" t="s">
        <v>143</v>
      </c>
      <c r="I804" s="53" t="s">
        <v>94</v>
      </c>
      <c r="J804" s="53"/>
      <c r="K804" s="53"/>
      <c r="L804" s="234">
        <v>0</v>
      </c>
      <c r="M804" s="205">
        <v>0</v>
      </c>
      <c r="N804" s="205">
        <v>0</v>
      </c>
      <c r="O804" s="205">
        <v>0</v>
      </c>
      <c r="P804" s="187">
        <v>0</v>
      </c>
      <c r="Q804" s="188">
        <v>0</v>
      </c>
    </row>
    <row r="805" spans="1:17" ht="11.25" customHeight="1">
      <c r="A805" s="124">
        <f t="shared" si="12"/>
        <v>179</v>
      </c>
      <c r="B805" s="53" t="s">
        <v>488</v>
      </c>
      <c r="C805" s="249">
        <v>3</v>
      </c>
      <c r="D805" s="55">
        <v>32610</v>
      </c>
      <c r="E805" s="8">
        <v>100</v>
      </c>
      <c r="F805" s="53" t="s">
        <v>142</v>
      </c>
      <c r="G805" s="53" t="s">
        <v>728</v>
      </c>
      <c r="H805" s="53" t="s">
        <v>143</v>
      </c>
      <c r="I805" s="53" t="s">
        <v>94</v>
      </c>
      <c r="J805" s="53"/>
      <c r="K805" s="53"/>
      <c r="L805" s="234">
        <v>0</v>
      </c>
      <c r="M805" s="205">
        <v>0</v>
      </c>
      <c r="N805" s="205">
        <v>0</v>
      </c>
      <c r="O805" s="205">
        <v>0</v>
      </c>
      <c r="P805" s="187">
        <v>0</v>
      </c>
      <c r="Q805" s="188">
        <v>0</v>
      </c>
    </row>
    <row r="806" spans="1:17" ht="11.25" customHeight="1">
      <c r="A806" s="124">
        <f t="shared" si="12"/>
        <v>179</v>
      </c>
      <c r="B806" s="53" t="s">
        <v>488</v>
      </c>
      <c r="C806" s="249">
        <v>4</v>
      </c>
      <c r="D806" s="55">
        <v>32493</v>
      </c>
      <c r="E806" s="8">
        <v>100</v>
      </c>
      <c r="F806" s="53" t="s">
        <v>142</v>
      </c>
      <c r="G806" s="53" t="s">
        <v>728</v>
      </c>
      <c r="H806" s="53" t="s">
        <v>143</v>
      </c>
      <c r="I806" s="53" t="s">
        <v>94</v>
      </c>
      <c r="J806" s="53"/>
      <c r="K806" s="53"/>
      <c r="L806" s="234">
        <v>0</v>
      </c>
      <c r="M806" s="205">
        <v>0</v>
      </c>
      <c r="N806" s="205">
        <v>0</v>
      </c>
      <c r="O806" s="205">
        <v>0</v>
      </c>
      <c r="P806" s="187">
        <v>0</v>
      </c>
      <c r="Q806" s="188">
        <v>0</v>
      </c>
    </row>
    <row r="807" spans="1:17" ht="11.25" customHeight="1">
      <c r="A807" s="267">
        <f t="shared" si="12"/>
        <v>180</v>
      </c>
      <c r="B807" s="209" t="s">
        <v>396</v>
      </c>
      <c r="C807" s="248">
        <v>0</v>
      </c>
      <c r="D807" s="210"/>
      <c r="E807" s="271">
        <f>SUM(E808:E811)</f>
        <v>240</v>
      </c>
      <c r="F807" s="209" t="s">
        <v>315</v>
      </c>
      <c r="G807" s="209" t="s">
        <v>728</v>
      </c>
      <c r="H807" s="209" t="s">
        <v>318</v>
      </c>
      <c r="I807" s="209" t="s">
        <v>94</v>
      </c>
      <c r="J807" s="209"/>
      <c r="K807" s="209"/>
      <c r="L807" s="244">
        <v>388.24899999999997</v>
      </c>
      <c r="M807" s="244">
        <v>0</v>
      </c>
      <c r="N807" s="244">
        <v>0</v>
      </c>
      <c r="O807" s="244">
        <v>0</v>
      </c>
      <c r="P807" s="211">
        <v>0</v>
      </c>
      <c r="Q807" s="212">
        <v>0</v>
      </c>
    </row>
    <row r="808" spans="1:17" s="4" customFormat="1" ht="11.25" customHeight="1">
      <c r="A808" s="124">
        <f t="shared" si="12"/>
        <v>180</v>
      </c>
      <c r="B808" s="53" t="s">
        <v>396</v>
      </c>
      <c r="C808" s="249">
        <v>1</v>
      </c>
      <c r="D808" s="55">
        <v>32968</v>
      </c>
      <c r="E808" s="8">
        <v>60</v>
      </c>
      <c r="F808" s="53" t="s">
        <v>315</v>
      </c>
      <c r="G808" s="53" t="s">
        <v>728</v>
      </c>
      <c r="H808" s="53" t="s">
        <v>318</v>
      </c>
      <c r="I808" s="53" t="s">
        <v>94</v>
      </c>
      <c r="J808" s="53"/>
      <c r="K808" s="53"/>
      <c r="L808" s="234">
        <v>121.61885000000001</v>
      </c>
      <c r="M808" s="205">
        <v>0</v>
      </c>
      <c r="N808" s="205">
        <v>0</v>
      </c>
      <c r="O808" s="205">
        <v>0</v>
      </c>
      <c r="P808" s="187">
        <v>0</v>
      </c>
      <c r="Q808" s="188">
        <v>0</v>
      </c>
    </row>
    <row r="809" spans="1:17" ht="11.25" customHeight="1">
      <c r="A809" s="124">
        <f t="shared" si="12"/>
        <v>180</v>
      </c>
      <c r="B809" s="53" t="s">
        <v>396</v>
      </c>
      <c r="C809" s="249">
        <v>2</v>
      </c>
      <c r="D809" s="55">
        <v>33117</v>
      </c>
      <c r="E809" s="8">
        <v>60</v>
      </c>
      <c r="F809" s="53" t="s">
        <v>315</v>
      </c>
      <c r="G809" s="53" t="s">
        <v>728</v>
      </c>
      <c r="H809" s="53" t="s">
        <v>318</v>
      </c>
      <c r="I809" s="53" t="s">
        <v>94</v>
      </c>
      <c r="J809" s="53"/>
      <c r="K809" s="53"/>
      <c r="L809" s="234">
        <v>121.36015</v>
      </c>
      <c r="M809" s="205">
        <v>0</v>
      </c>
      <c r="N809" s="205">
        <v>0</v>
      </c>
      <c r="O809" s="205">
        <v>0</v>
      </c>
      <c r="P809" s="187">
        <v>0</v>
      </c>
      <c r="Q809" s="188">
        <v>0</v>
      </c>
    </row>
    <row r="810" spans="1:17" ht="11.25" customHeight="1">
      <c r="A810" s="124">
        <f t="shared" si="12"/>
        <v>180</v>
      </c>
      <c r="B810" s="53" t="s">
        <v>396</v>
      </c>
      <c r="C810" s="249">
        <v>3</v>
      </c>
      <c r="D810" s="55">
        <v>35797</v>
      </c>
      <c r="E810" s="8">
        <v>60</v>
      </c>
      <c r="F810" s="53" t="s">
        <v>315</v>
      </c>
      <c r="G810" s="53" t="s">
        <v>728</v>
      </c>
      <c r="H810" s="53" t="s">
        <v>318</v>
      </c>
      <c r="I810" s="53" t="s">
        <v>94</v>
      </c>
      <c r="J810" s="53"/>
      <c r="K810" s="53"/>
      <c r="L810" s="234">
        <v>62.336749999999995</v>
      </c>
      <c r="M810" s="205">
        <v>0</v>
      </c>
      <c r="N810" s="205">
        <v>0</v>
      </c>
      <c r="O810" s="205">
        <v>0</v>
      </c>
      <c r="P810" s="187">
        <v>0</v>
      </c>
      <c r="Q810" s="188">
        <v>0</v>
      </c>
    </row>
    <row r="811" spans="1:17" s="4" customFormat="1" ht="11.25" customHeight="1">
      <c r="A811" s="124">
        <f t="shared" si="12"/>
        <v>180</v>
      </c>
      <c r="B811" s="53" t="s">
        <v>396</v>
      </c>
      <c r="C811" s="249">
        <v>4</v>
      </c>
      <c r="D811" s="55">
        <v>35942</v>
      </c>
      <c r="E811" s="8">
        <v>60</v>
      </c>
      <c r="F811" s="53" t="s">
        <v>315</v>
      </c>
      <c r="G811" s="53" t="s">
        <v>728</v>
      </c>
      <c r="H811" s="53" t="s">
        <v>318</v>
      </c>
      <c r="I811" s="53" t="s">
        <v>94</v>
      </c>
      <c r="J811" s="53"/>
      <c r="K811" s="53"/>
      <c r="L811" s="234">
        <v>82.933250000000001</v>
      </c>
      <c r="M811" s="205">
        <v>0</v>
      </c>
      <c r="N811" s="205">
        <v>0</v>
      </c>
      <c r="O811" s="205">
        <v>0</v>
      </c>
      <c r="P811" s="187">
        <v>0</v>
      </c>
      <c r="Q811" s="188">
        <v>0</v>
      </c>
    </row>
    <row r="812" spans="1:17" s="4" customFormat="1" ht="11.25" customHeight="1">
      <c r="A812" s="267">
        <f t="shared" si="12"/>
        <v>181</v>
      </c>
      <c r="B812" s="209" t="s">
        <v>885</v>
      </c>
      <c r="C812" s="248">
        <v>0</v>
      </c>
      <c r="D812" s="210"/>
      <c r="E812" s="271">
        <f>SUM(E813:E815)</f>
        <v>150</v>
      </c>
      <c r="F812" s="209" t="s">
        <v>123</v>
      </c>
      <c r="G812" s="209" t="s">
        <v>728</v>
      </c>
      <c r="H812" s="209" t="s">
        <v>124</v>
      </c>
      <c r="I812" s="209" t="s">
        <v>94</v>
      </c>
      <c r="J812" s="209"/>
      <c r="K812" s="209"/>
      <c r="L812" s="244">
        <v>487.65944999999994</v>
      </c>
      <c r="M812" s="244">
        <v>0</v>
      </c>
      <c r="N812" s="244">
        <v>0</v>
      </c>
      <c r="O812" s="244">
        <v>0</v>
      </c>
      <c r="P812" s="211">
        <v>0</v>
      </c>
      <c r="Q812" s="212">
        <v>0</v>
      </c>
    </row>
    <row r="813" spans="1:17" s="4" customFormat="1" ht="11.25" customHeight="1">
      <c r="A813" s="124">
        <f t="shared" si="12"/>
        <v>181</v>
      </c>
      <c r="B813" s="53" t="s">
        <v>885</v>
      </c>
      <c r="C813" s="249">
        <v>1</v>
      </c>
      <c r="D813" s="55">
        <v>35583</v>
      </c>
      <c r="E813" s="8">
        <v>50</v>
      </c>
      <c r="F813" s="53" t="s">
        <v>123</v>
      </c>
      <c r="G813" s="53" t="s">
        <v>728</v>
      </c>
      <c r="H813" s="53" t="s">
        <v>124</v>
      </c>
      <c r="I813" s="53" t="s">
        <v>94</v>
      </c>
      <c r="J813" s="53"/>
      <c r="K813" s="53"/>
      <c r="L813" s="234">
        <v>420.01934999999997</v>
      </c>
      <c r="M813" s="205">
        <v>0</v>
      </c>
      <c r="N813" s="205">
        <v>0</v>
      </c>
      <c r="O813" s="205">
        <v>0</v>
      </c>
      <c r="P813" s="187">
        <v>0</v>
      </c>
      <c r="Q813" s="188">
        <v>0</v>
      </c>
    </row>
    <row r="814" spans="1:17" ht="11.25" customHeight="1">
      <c r="A814" s="124">
        <f t="shared" si="12"/>
        <v>181</v>
      </c>
      <c r="B814" s="53" t="s">
        <v>885</v>
      </c>
      <c r="C814" s="249">
        <v>2</v>
      </c>
      <c r="D814" s="55">
        <v>36183</v>
      </c>
      <c r="E814" s="8">
        <v>50</v>
      </c>
      <c r="F814" s="53" t="s">
        <v>123</v>
      </c>
      <c r="G814" s="53" t="s">
        <v>728</v>
      </c>
      <c r="H814" s="53" t="s">
        <v>124</v>
      </c>
      <c r="I814" s="53" t="s">
        <v>94</v>
      </c>
      <c r="J814" s="53"/>
      <c r="K814" s="53"/>
      <c r="L814" s="234">
        <v>33.790199999999999</v>
      </c>
      <c r="M814" s="205">
        <v>0</v>
      </c>
      <c r="N814" s="205">
        <v>0</v>
      </c>
      <c r="O814" s="205">
        <v>0</v>
      </c>
      <c r="P814" s="187">
        <v>0</v>
      </c>
      <c r="Q814" s="188">
        <v>0</v>
      </c>
    </row>
    <row r="815" spans="1:17" ht="11.25" customHeight="1">
      <c r="A815" s="124">
        <f t="shared" si="12"/>
        <v>181</v>
      </c>
      <c r="B815" s="53" t="s">
        <v>885</v>
      </c>
      <c r="C815" s="249">
        <v>3</v>
      </c>
      <c r="D815" s="55">
        <v>36246</v>
      </c>
      <c r="E815" s="8">
        <v>50</v>
      </c>
      <c r="F815" s="53" t="s">
        <v>123</v>
      </c>
      <c r="G815" s="53" t="s">
        <v>728</v>
      </c>
      <c r="H815" s="53" t="s">
        <v>124</v>
      </c>
      <c r="I815" s="53" t="s">
        <v>94</v>
      </c>
      <c r="J815" s="53"/>
      <c r="K815" s="53"/>
      <c r="L815" s="234">
        <v>33.849899999999998</v>
      </c>
      <c r="M815" s="205">
        <v>0</v>
      </c>
      <c r="N815" s="205">
        <v>0</v>
      </c>
      <c r="O815" s="205">
        <v>0</v>
      </c>
      <c r="P815" s="187">
        <v>0</v>
      </c>
      <c r="Q815" s="188">
        <v>0</v>
      </c>
    </row>
    <row r="816" spans="1:17" s="4" customFormat="1" ht="11.25" customHeight="1">
      <c r="A816" s="267">
        <f t="shared" si="12"/>
        <v>182</v>
      </c>
      <c r="B816" s="209" t="s">
        <v>816</v>
      </c>
      <c r="C816" s="248">
        <v>0</v>
      </c>
      <c r="D816" s="210"/>
      <c r="E816" s="271">
        <f>SUM(E817:E823)</f>
        <v>2340</v>
      </c>
      <c r="F816" s="209" t="s">
        <v>813</v>
      </c>
      <c r="G816" s="209" t="s">
        <v>569</v>
      </c>
      <c r="H816" s="209" t="s">
        <v>570</v>
      </c>
      <c r="I816" s="209" t="s">
        <v>827</v>
      </c>
      <c r="J816" s="209" t="s">
        <v>571</v>
      </c>
      <c r="K816" s="209" t="s">
        <v>826</v>
      </c>
      <c r="L816" s="244">
        <v>15286.216887000002</v>
      </c>
      <c r="M816" s="244">
        <v>13772.769199</v>
      </c>
      <c r="N816" s="244">
        <v>116.72480100000001</v>
      </c>
      <c r="O816" s="244">
        <v>5853.78</v>
      </c>
      <c r="P816" s="211">
        <v>14907169.726333275</v>
      </c>
      <c r="Q816" s="212">
        <v>0.97520333752499067</v>
      </c>
    </row>
    <row r="817" spans="1:17" ht="11.25" customHeight="1">
      <c r="A817" s="124">
        <f t="shared" si="12"/>
        <v>182</v>
      </c>
      <c r="B817" s="53" t="s">
        <v>816</v>
      </c>
      <c r="C817" s="249">
        <v>1</v>
      </c>
      <c r="D817" s="55">
        <v>33694</v>
      </c>
      <c r="E817" s="92">
        <v>210</v>
      </c>
      <c r="F817" s="53" t="s">
        <v>813</v>
      </c>
      <c r="G817" s="53" t="s">
        <v>569</v>
      </c>
      <c r="H817" s="53" t="s">
        <v>570</v>
      </c>
      <c r="I817" s="53" t="s">
        <v>827</v>
      </c>
      <c r="J817" s="53" t="s">
        <v>571</v>
      </c>
      <c r="K817" s="53" t="s">
        <v>826</v>
      </c>
      <c r="L817" s="234">
        <v>1254.7316699999999</v>
      </c>
      <c r="M817" s="234">
        <v>1171.1369999999999</v>
      </c>
      <c r="N817" s="234">
        <v>10.807</v>
      </c>
      <c r="O817" s="234">
        <v>862.47</v>
      </c>
      <c r="P817" s="187">
        <v>1266949.1731293309</v>
      </c>
      <c r="Q817" s="188">
        <v>1.00973714414121</v>
      </c>
    </row>
    <row r="818" spans="1:17" ht="11.25" customHeight="1">
      <c r="A818" s="124">
        <f t="shared" si="12"/>
        <v>182</v>
      </c>
      <c r="B818" s="53" t="s">
        <v>816</v>
      </c>
      <c r="C818" s="249">
        <v>2</v>
      </c>
      <c r="D818" s="55">
        <v>34410</v>
      </c>
      <c r="E818" s="92">
        <v>210</v>
      </c>
      <c r="F818" s="53" t="s">
        <v>813</v>
      </c>
      <c r="G818" s="53" t="s">
        <v>569</v>
      </c>
      <c r="H818" s="53" t="s">
        <v>570</v>
      </c>
      <c r="I818" s="53" t="s">
        <v>827</v>
      </c>
      <c r="J818" s="53" t="s">
        <v>571</v>
      </c>
      <c r="K818" s="53" t="s">
        <v>826</v>
      </c>
      <c r="L818" s="234">
        <v>1333.5844000000002</v>
      </c>
      <c r="M818" s="234">
        <v>1268.0810000000001</v>
      </c>
      <c r="N818" s="234">
        <v>10.292999999999999</v>
      </c>
      <c r="O818" s="234">
        <v>259.10000000000002</v>
      </c>
      <c r="P818" s="187">
        <v>1370889.228460212</v>
      </c>
      <c r="Q818" s="188">
        <v>1.0279733539626077</v>
      </c>
    </row>
    <row r="819" spans="1:17" s="4" customFormat="1" ht="11.25" customHeight="1">
      <c r="A819" s="124">
        <f t="shared" si="12"/>
        <v>182</v>
      </c>
      <c r="B819" s="53" t="s">
        <v>816</v>
      </c>
      <c r="C819" s="249">
        <v>3</v>
      </c>
      <c r="D819" s="55">
        <v>34782</v>
      </c>
      <c r="E819" s="92">
        <v>210</v>
      </c>
      <c r="F819" s="53" t="s">
        <v>813</v>
      </c>
      <c r="G819" s="53" t="s">
        <v>569</v>
      </c>
      <c r="H819" s="53" t="s">
        <v>570</v>
      </c>
      <c r="I819" s="53" t="s">
        <v>827</v>
      </c>
      <c r="J819" s="53" t="s">
        <v>571</v>
      </c>
      <c r="K819" s="53" t="s">
        <v>826</v>
      </c>
      <c r="L819" s="234">
        <v>1300.0805</v>
      </c>
      <c r="M819" s="234">
        <v>1219.3200000000002</v>
      </c>
      <c r="N819" s="234">
        <v>11.503</v>
      </c>
      <c r="O819" s="234">
        <v>436.21</v>
      </c>
      <c r="P819" s="187">
        <v>1322107.9647664288</v>
      </c>
      <c r="Q819" s="188">
        <v>1.0169431544942247</v>
      </c>
    </row>
    <row r="820" spans="1:17" ht="11.25" customHeight="1">
      <c r="A820" s="124">
        <f t="shared" si="12"/>
        <v>182</v>
      </c>
      <c r="B820" s="53" t="s">
        <v>816</v>
      </c>
      <c r="C820" s="249">
        <v>4</v>
      </c>
      <c r="D820" s="55">
        <v>35142</v>
      </c>
      <c r="E820" s="92">
        <v>210</v>
      </c>
      <c r="F820" s="53" t="s">
        <v>813</v>
      </c>
      <c r="G820" s="53" t="s">
        <v>569</v>
      </c>
      <c r="H820" s="53" t="s">
        <v>570</v>
      </c>
      <c r="I820" s="53" t="s">
        <v>827</v>
      </c>
      <c r="J820" s="53" t="s">
        <v>571</v>
      </c>
      <c r="K820" s="53" t="s">
        <v>826</v>
      </c>
      <c r="L820" s="234">
        <v>1423.959662</v>
      </c>
      <c r="M820" s="234">
        <v>1331.7910000000002</v>
      </c>
      <c r="N820" s="234">
        <v>11.494999999999999</v>
      </c>
      <c r="O820" s="234">
        <v>390.05</v>
      </c>
      <c r="P820" s="187">
        <v>1439525.2040302595</v>
      </c>
      <c r="Q820" s="188">
        <v>1.0109311678172099</v>
      </c>
    </row>
    <row r="821" spans="1:17" ht="11.25" customHeight="1">
      <c r="A821" s="124">
        <f t="shared" si="12"/>
        <v>182</v>
      </c>
      <c r="B821" s="53" t="s">
        <v>816</v>
      </c>
      <c r="C821" s="249">
        <v>5</v>
      </c>
      <c r="D821" s="55">
        <v>39172</v>
      </c>
      <c r="E821" s="92">
        <v>500</v>
      </c>
      <c r="F821" s="53" t="s">
        <v>813</v>
      </c>
      <c r="G821" s="53" t="s">
        <v>569</v>
      </c>
      <c r="H821" s="53" t="s">
        <v>570</v>
      </c>
      <c r="I821" s="53" t="s">
        <v>827</v>
      </c>
      <c r="J821" s="53" t="s">
        <v>571</v>
      </c>
      <c r="K821" s="53" t="s">
        <v>826</v>
      </c>
      <c r="L821" s="234">
        <v>3244.2091289999998</v>
      </c>
      <c r="M821" s="234">
        <v>2876.5991989999998</v>
      </c>
      <c r="N821" s="234">
        <v>22.435800999999998</v>
      </c>
      <c r="O821" s="234">
        <v>1112.08</v>
      </c>
      <c r="P821" s="187">
        <v>3108849.1080061891</v>
      </c>
      <c r="Q821" s="188">
        <v>0.95827641942566921</v>
      </c>
    </row>
    <row r="822" spans="1:17" ht="11.25" customHeight="1">
      <c r="A822" s="124">
        <f t="shared" si="12"/>
        <v>182</v>
      </c>
      <c r="B822" s="53" t="s">
        <v>816</v>
      </c>
      <c r="C822" s="249">
        <v>6</v>
      </c>
      <c r="D822" s="55">
        <v>39523</v>
      </c>
      <c r="E822" s="92">
        <v>500</v>
      </c>
      <c r="F822" s="53" t="s">
        <v>813</v>
      </c>
      <c r="G822" s="53" t="s">
        <v>569</v>
      </c>
      <c r="H822" s="53" t="s">
        <v>570</v>
      </c>
      <c r="I822" s="53" t="s">
        <v>827</v>
      </c>
      <c r="J822" s="53" t="s">
        <v>571</v>
      </c>
      <c r="K822" s="53" t="s">
        <v>826</v>
      </c>
      <c r="L822" s="234">
        <v>3168.4568180000001</v>
      </c>
      <c r="M822" s="234">
        <v>2769.875</v>
      </c>
      <c r="N822" s="234">
        <v>22.594000000000001</v>
      </c>
      <c r="O822" s="234">
        <v>1630.09</v>
      </c>
      <c r="P822" s="187">
        <v>3007273.9711089628</v>
      </c>
      <c r="Q822" s="188">
        <v>0.94912891159653567</v>
      </c>
    </row>
    <row r="823" spans="1:17" ht="11.25" customHeight="1">
      <c r="A823" s="124">
        <f t="shared" si="12"/>
        <v>182</v>
      </c>
      <c r="B823" s="53" t="s">
        <v>816</v>
      </c>
      <c r="C823" s="249">
        <v>7</v>
      </c>
      <c r="D823" s="55">
        <v>39992</v>
      </c>
      <c r="E823" s="92">
        <v>500</v>
      </c>
      <c r="F823" s="53" t="s">
        <v>813</v>
      </c>
      <c r="G823" s="53" t="s">
        <v>569</v>
      </c>
      <c r="H823" s="53" t="s">
        <v>570</v>
      </c>
      <c r="I823" s="53" t="s">
        <v>827</v>
      </c>
      <c r="J823" s="53" t="s">
        <v>571</v>
      </c>
      <c r="K823" s="53" t="s">
        <v>826</v>
      </c>
      <c r="L823" s="234">
        <v>3561.194708</v>
      </c>
      <c r="M823" s="234">
        <v>3135.9659999999999</v>
      </c>
      <c r="N823" s="234">
        <v>27.597000000000001</v>
      </c>
      <c r="O823" s="234">
        <v>1163.78</v>
      </c>
      <c r="P823" s="187">
        <v>3391575.076831894</v>
      </c>
      <c r="Q823" s="188">
        <v>0.95237002043525842</v>
      </c>
    </row>
    <row r="824" spans="1:17" s="4" customFormat="1" ht="11.25" customHeight="1">
      <c r="A824" s="267">
        <f t="shared" si="12"/>
        <v>183</v>
      </c>
      <c r="B824" s="209" t="s">
        <v>127</v>
      </c>
      <c r="C824" s="248">
        <v>0</v>
      </c>
      <c r="D824" s="210"/>
      <c r="E824" s="271">
        <f>SUM(E825:E828)</f>
        <v>880</v>
      </c>
      <c r="F824" s="209" t="s">
        <v>123</v>
      </c>
      <c r="G824" s="209" t="s">
        <v>569</v>
      </c>
      <c r="H824" s="209" t="s">
        <v>518</v>
      </c>
      <c r="I824" s="209" t="s">
        <v>368</v>
      </c>
      <c r="J824" s="209"/>
      <c r="K824" s="209"/>
      <c r="L824" s="244">
        <v>6585.4279000000006</v>
      </c>
      <c r="M824" s="244">
        <v>0</v>
      </c>
      <c r="N824" s="244">
        <v>0</v>
      </c>
      <c r="O824" s="244">
        <v>0</v>
      </c>
      <c r="P824" s="211">
        <v>0</v>
      </c>
      <c r="Q824" s="212">
        <v>0</v>
      </c>
    </row>
    <row r="825" spans="1:17" ht="11.25" customHeight="1">
      <c r="A825" s="124">
        <f t="shared" si="12"/>
        <v>183</v>
      </c>
      <c r="B825" s="53" t="s">
        <v>127</v>
      </c>
      <c r="C825" s="249">
        <v>1</v>
      </c>
      <c r="D825" s="55">
        <v>36795</v>
      </c>
      <c r="E825" s="92">
        <v>220</v>
      </c>
      <c r="F825" s="53" t="s">
        <v>123</v>
      </c>
      <c r="G825" s="53" t="s">
        <v>569</v>
      </c>
      <c r="H825" s="53" t="s">
        <v>518</v>
      </c>
      <c r="I825" s="53" t="s">
        <v>368</v>
      </c>
      <c r="J825" s="53"/>
      <c r="K825" s="53"/>
      <c r="L825" s="234">
        <v>1633.3750000000002</v>
      </c>
      <c r="M825" s="234">
        <v>0</v>
      </c>
      <c r="N825" s="234">
        <v>0</v>
      </c>
      <c r="O825" s="234">
        <v>0</v>
      </c>
      <c r="P825" s="187">
        <v>0</v>
      </c>
      <c r="Q825" s="188">
        <v>0</v>
      </c>
    </row>
    <row r="826" spans="1:17" s="97" customFormat="1" ht="11.25" customHeight="1">
      <c r="A826" s="124">
        <f t="shared" si="12"/>
        <v>183</v>
      </c>
      <c r="B826" s="53" t="s">
        <v>127</v>
      </c>
      <c r="C826" s="249">
        <v>2</v>
      </c>
      <c r="D826" s="55">
        <v>36496</v>
      </c>
      <c r="E826" s="92">
        <v>220</v>
      </c>
      <c r="F826" s="53" t="s">
        <v>123</v>
      </c>
      <c r="G826" s="53" t="s">
        <v>569</v>
      </c>
      <c r="H826" s="53" t="s">
        <v>518</v>
      </c>
      <c r="I826" s="53" t="s">
        <v>368</v>
      </c>
      <c r="J826" s="53"/>
      <c r="K826" s="53"/>
      <c r="L826" s="234">
        <v>1399.4130500000001</v>
      </c>
      <c r="M826" s="234">
        <v>0</v>
      </c>
      <c r="N826" s="234">
        <v>0</v>
      </c>
      <c r="O826" s="234">
        <v>0</v>
      </c>
      <c r="P826" s="187">
        <v>0</v>
      </c>
      <c r="Q826" s="188">
        <v>0</v>
      </c>
    </row>
    <row r="827" spans="1:17" ht="11.25" customHeight="1">
      <c r="A827" s="124">
        <f t="shared" si="12"/>
        <v>183</v>
      </c>
      <c r="B827" s="53" t="s">
        <v>127</v>
      </c>
      <c r="C827" s="249">
        <v>3</v>
      </c>
      <c r="D827" s="55">
        <v>39183</v>
      </c>
      <c r="E827" s="92">
        <v>220</v>
      </c>
      <c r="F827" s="53" t="s">
        <v>123</v>
      </c>
      <c r="G827" s="53" t="s">
        <v>569</v>
      </c>
      <c r="H827" s="53" t="s">
        <v>518</v>
      </c>
      <c r="I827" s="53" t="s">
        <v>368</v>
      </c>
      <c r="J827" s="53"/>
      <c r="K827" s="53"/>
      <c r="L827" s="234">
        <v>1828.1449000000002</v>
      </c>
      <c r="M827" s="234">
        <v>0</v>
      </c>
      <c r="N827" s="234">
        <v>0</v>
      </c>
      <c r="O827" s="234">
        <v>0</v>
      </c>
      <c r="P827" s="187">
        <v>0</v>
      </c>
      <c r="Q827" s="188">
        <v>0</v>
      </c>
    </row>
    <row r="828" spans="1:17" ht="11.25" customHeight="1">
      <c r="A828" s="124">
        <f t="shared" si="12"/>
        <v>183</v>
      </c>
      <c r="B828" s="53" t="s">
        <v>127</v>
      </c>
      <c r="C828" s="249">
        <v>4</v>
      </c>
      <c r="D828" s="55">
        <v>40563</v>
      </c>
      <c r="E828" s="92">
        <v>220</v>
      </c>
      <c r="F828" s="53" t="s">
        <v>123</v>
      </c>
      <c r="G828" s="53" t="s">
        <v>569</v>
      </c>
      <c r="H828" s="53" t="s">
        <v>518</v>
      </c>
      <c r="I828" s="53" t="s">
        <v>368</v>
      </c>
      <c r="J828" s="53"/>
      <c r="K828" s="53"/>
      <c r="L828" s="234">
        <v>1724.4949500000002</v>
      </c>
      <c r="M828" s="234">
        <v>0</v>
      </c>
      <c r="N828" s="234">
        <v>0</v>
      </c>
      <c r="O828" s="234">
        <v>0</v>
      </c>
      <c r="P828" s="187">
        <v>0</v>
      </c>
      <c r="Q828" s="188">
        <v>0</v>
      </c>
    </row>
    <row r="829" spans="1:17" s="4" customFormat="1" ht="11.25" customHeight="1">
      <c r="A829" s="267">
        <f t="shared" si="12"/>
        <v>184</v>
      </c>
      <c r="B829" s="209" t="s">
        <v>1168</v>
      </c>
      <c r="C829" s="245">
        <v>0</v>
      </c>
      <c r="D829" s="210"/>
      <c r="E829" s="271">
        <f>SUM(E830:E831)</f>
        <v>1100</v>
      </c>
      <c r="F829" s="209" t="s">
        <v>1104</v>
      </c>
      <c r="G829" s="209" t="s">
        <v>728</v>
      </c>
      <c r="H829" s="209" t="s">
        <v>1177</v>
      </c>
      <c r="I829" s="209" t="s">
        <v>827</v>
      </c>
      <c r="J829" s="209" t="s">
        <v>571</v>
      </c>
      <c r="K829" s="209" t="s">
        <v>826</v>
      </c>
      <c r="L829" s="244">
        <v>6032.9746999999998</v>
      </c>
      <c r="M829" s="244">
        <v>3907.0600000000004</v>
      </c>
      <c r="N829" s="244">
        <v>0</v>
      </c>
      <c r="O829" s="244">
        <v>1869.433</v>
      </c>
      <c r="P829" s="211">
        <v>5717442.8085435955</v>
      </c>
      <c r="Q829" s="212">
        <v>0.94769878755559778</v>
      </c>
    </row>
    <row r="830" spans="1:17" ht="11.25" customHeight="1">
      <c r="A830" s="124">
        <f t="shared" si="12"/>
        <v>184</v>
      </c>
      <c r="B830" s="53" t="s">
        <v>1136</v>
      </c>
      <c r="C830" s="238">
        <v>1</v>
      </c>
      <c r="D830" s="55">
        <v>40325</v>
      </c>
      <c r="E830" s="92">
        <v>500</v>
      </c>
      <c r="F830" s="53" t="s">
        <v>1104</v>
      </c>
      <c r="G830" s="53" t="s">
        <v>728</v>
      </c>
      <c r="H830" s="53" t="s">
        <v>1177</v>
      </c>
      <c r="I830" s="53" t="s">
        <v>827</v>
      </c>
      <c r="J830" s="53" t="s">
        <v>571</v>
      </c>
      <c r="K830" s="53" t="s">
        <v>826</v>
      </c>
      <c r="L830" s="234">
        <v>2770.8157999999999</v>
      </c>
      <c r="M830" s="234">
        <v>1775.9590000000001</v>
      </c>
      <c r="N830" s="234">
        <v>0</v>
      </c>
      <c r="O830" s="234">
        <v>1104.4259999999999</v>
      </c>
      <c r="P830" s="187">
        <v>2619078.5469989255</v>
      </c>
      <c r="Q830" s="188">
        <v>0.94523733659917974</v>
      </c>
    </row>
    <row r="831" spans="1:17" ht="11.25" customHeight="1">
      <c r="A831" s="124">
        <f t="shared" si="12"/>
        <v>184</v>
      </c>
      <c r="B831" s="53" t="s">
        <v>1137</v>
      </c>
      <c r="C831" s="238">
        <v>2</v>
      </c>
      <c r="D831" s="55">
        <v>42369</v>
      </c>
      <c r="E831" s="92">
        <v>600</v>
      </c>
      <c r="F831" s="123" t="s">
        <v>1104</v>
      </c>
      <c r="G831" s="123" t="s">
        <v>728</v>
      </c>
      <c r="H831" s="123" t="s">
        <v>1177</v>
      </c>
      <c r="I831" s="53" t="s">
        <v>827</v>
      </c>
      <c r="J831" s="53" t="s">
        <v>571</v>
      </c>
      <c r="K831" s="53" t="s">
        <v>826</v>
      </c>
      <c r="L831" s="234">
        <v>3262.1588999999999</v>
      </c>
      <c r="M831" s="234">
        <v>2131.1010000000001</v>
      </c>
      <c r="N831" s="234">
        <v>0</v>
      </c>
      <c r="O831" s="234">
        <v>765.00699999999995</v>
      </c>
      <c r="P831" s="187">
        <v>3098364.2615446695</v>
      </c>
      <c r="Q831" s="188">
        <v>0.94978949723898165</v>
      </c>
    </row>
    <row r="832" spans="1:17" ht="11.25" customHeight="1">
      <c r="A832" s="267">
        <f t="shared" si="12"/>
        <v>185</v>
      </c>
      <c r="B832" s="209" t="s">
        <v>490</v>
      </c>
      <c r="C832" s="248">
        <v>0</v>
      </c>
      <c r="D832" s="210"/>
      <c r="E832" s="271">
        <f>SUM(E833:E834)</f>
        <v>50</v>
      </c>
      <c r="F832" s="209" t="s">
        <v>135</v>
      </c>
      <c r="G832" s="209" t="s">
        <v>728</v>
      </c>
      <c r="H832" s="209" t="s">
        <v>136</v>
      </c>
      <c r="I832" s="209" t="s">
        <v>94</v>
      </c>
      <c r="J832" s="209"/>
      <c r="K832" s="209"/>
      <c r="L832" s="244">
        <v>204.8904</v>
      </c>
      <c r="M832" s="244">
        <v>0</v>
      </c>
      <c r="N832" s="244">
        <v>0</v>
      </c>
      <c r="O832" s="244">
        <v>0</v>
      </c>
      <c r="P832" s="211">
        <v>0</v>
      </c>
      <c r="Q832" s="212">
        <v>0</v>
      </c>
    </row>
    <row r="833" spans="1:17" s="4" customFormat="1" ht="11.25" customHeight="1">
      <c r="A833" s="124">
        <f t="shared" si="12"/>
        <v>185</v>
      </c>
      <c r="B833" s="53" t="s">
        <v>490</v>
      </c>
      <c r="C833" s="249">
        <v>1</v>
      </c>
      <c r="D833" s="55">
        <v>36446</v>
      </c>
      <c r="E833" s="8">
        <v>25</v>
      </c>
      <c r="F833" s="53" t="s">
        <v>135</v>
      </c>
      <c r="G833" s="53" t="s">
        <v>728</v>
      </c>
      <c r="H833" s="53" t="s">
        <v>136</v>
      </c>
      <c r="I833" s="53" t="s">
        <v>94</v>
      </c>
      <c r="J833" s="53"/>
      <c r="K833" s="53"/>
      <c r="L833" s="234">
        <v>204.8904</v>
      </c>
      <c r="M833" s="205">
        <v>0</v>
      </c>
      <c r="N833" s="205">
        <v>0</v>
      </c>
      <c r="O833" s="205">
        <v>0</v>
      </c>
      <c r="P833" s="187">
        <v>0</v>
      </c>
      <c r="Q833" s="188">
        <v>0</v>
      </c>
    </row>
    <row r="834" spans="1:17" ht="11.25" customHeight="1">
      <c r="A834" s="124">
        <f t="shared" si="12"/>
        <v>185</v>
      </c>
      <c r="B834" s="53" t="s">
        <v>490</v>
      </c>
      <c r="C834" s="249">
        <v>2</v>
      </c>
      <c r="D834" s="55">
        <v>36363</v>
      </c>
      <c r="E834" s="8">
        <v>25</v>
      </c>
      <c r="F834" s="53" t="s">
        <v>135</v>
      </c>
      <c r="G834" s="53" t="s">
        <v>728</v>
      </c>
      <c r="H834" s="53" t="s">
        <v>136</v>
      </c>
      <c r="I834" s="53" t="s">
        <v>94</v>
      </c>
      <c r="J834" s="53"/>
      <c r="K834" s="53"/>
      <c r="L834" s="234">
        <v>0</v>
      </c>
      <c r="M834" s="205">
        <v>0</v>
      </c>
      <c r="N834" s="205">
        <v>0</v>
      </c>
      <c r="O834" s="205">
        <v>0</v>
      </c>
      <c r="P834" s="187">
        <v>0</v>
      </c>
      <c r="Q834" s="188">
        <v>0</v>
      </c>
    </row>
    <row r="835" spans="1:17" ht="11.25" customHeight="1">
      <c r="A835" s="267">
        <f t="shared" si="12"/>
        <v>186</v>
      </c>
      <c r="B835" s="209" t="s">
        <v>517</v>
      </c>
      <c r="C835" s="248">
        <v>0</v>
      </c>
      <c r="D835" s="210"/>
      <c r="E835" s="271">
        <f>SUM(E836:E839)</f>
        <v>1840</v>
      </c>
      <c r="F835" s="209" t="s">
        <v>315</v>
      </c>
      <c r="G835" s="209" t="s">
        <v>569</v>
      </c>
      <c r="H835" s="209" t="s">
        <v>518</v>
      </c>
      <c r="I835" s="209" t="s">
        <v>368</v>
      </c>
      <c r="J835" s="209"/>
      <c r="K835" s="209"/>
      <c r="L835" s="244">
        <v>11009.88725</v>
      </c>
      <c r="M835" s="244">
        <v>0</v>
      </c>
      <c r="N835" s="244">
        <v>0</v>
      </c>
      <c r="O835" s="244">
        <v>0</v>
      </c>
      <c r="P835" s="211">
        <v>0</v>
      </c>
      <c r="Q835" s="212">
        <v>0</v>
      </c>
    </row>
    <row r="836" spans="1:17" s="4" customFormat="1" ht="11.25" customHeight="1">
      <c r="A836" s="124">
        <f t="shared" ref="A836:A899" si="13">IF(C836&gt;0,A835,A835+1)</f>
        <v>186</v>
      </c>
      <c r="B836" s="53" t="s">
        <v>517</v>
      </c>
      <c r="C836" s="249">
        <v>1</v>
      </c>
      <c r="D836" s="55">
        <v>33932</v>
      </c>
      <c r="E836" s="92">
        <v>220</v>
      </c>
      <c r="F836" s="53" t="s">
        <v>315</v>
      </c>
      <c r="G836" s="53" t="s">
        <v>569</v>
      </c>
      <c r="H836" s="53" t="s">
        <v>518</v>
      </c>
      <c r="I836" s="53" t="s">
        <v>368</v>
      </c>
      <c r="J836" s="53"/>
      <c r="K836" s="53"/>
      <c r="L836" s="234">
        <v>1486.2369999999999</v>
      </c>
      <c r="M836" s="234">
        <v>0</v>
      </c>
      <c r="N836" s="234">
        <v>0</v>
      </c>
      <c r="O836" s="234">
        <v>0</v>
      </c>
      <c r="P836" s="187">
        <v>0</v>
      </c>
      <c r="Q836" s="188">
        <v>0</v>
      </c>
    </row>
    <row r="837" spans="1:17" ht="11.25" customHeight="1">
      <c r="A837" s="124">
        <f t="shared" si="13"/>
        <v>186</v>
      </c>
      <c r="B837" s="53" t="s">
        <v>517</v>
      </c>
      <c r="C837" s="249">
        <v>2</v>
      </c>
      <c r="D837" s="55">
        <v>34762</v>
      </c>
      <c r="E837" s="92">
        <v>220</v>
      </c>
      <c r="F837" s="53" t="s">
        <v>315</v>
      </c>
      <c r="G837" s="53" t="s">
        <v>569</v>
      </c>
      <c r="H837" s="53" t="s">
        <v>518</v>
      </c>
      <c r="I837" s="53" t="s">
        <v>368</v>
      </c>
      <c r="J837" s="53"/>
      <c r="K837" s="53"/>
      <c r="L837" s="234">
        <v>1625.3826500000002</v>
      </c>
      <c r="M837" s="234">
        <v>0</v>
      </c>
      <c r="N837" s="234">
        <v>0</v>
      </c>
      <c r="O837" s="234">
        <v>0</v>
      </c>
      <c r="P837" s="187">
        <v>0</v>
      </c>
      <c r="Q837" s="188">
        <v>0</v>
      </c>
    </row>
    <row r="838" spans="1:17" ht="11.25" customHeight="1">
      <c r="A838" s="124">
        <f t="shared" si="13"/>
        <v>186</v>
      </c>
      <c r="B838" s="53" t="s">
        <v>517</v>
      </c>
      <c r="C838" s="249">
        <v>3</v>
      </c>
      <c r="D838" s="55">
        <v>45107</v>
      </c>
      <c r="E838" s="92">
        <v>700</v>
      </c>
      <c r="F838" s="53"/>
      <c r="G838" s="53"/>
      <c r="H838" s="53"/>
      <c r="I838" s="53" t="s">
        <v>368</v>
      </c>
      <c r="J838" s="53"/>
      <c r="K838" s="53"/>
      <c r="L838" s="234">
        <v>3798.1383499999997</v>
      </c>
      <c r="M838" s="234">
        <v>0</v>
      </c>
      <c r="N838" s="234">
        <v>0</v>
      </c>
      <c r="O838" s="234">
        <v>0</v>
      </c>
      <c r="P838" s="187">
        <v>0</v>
      </c>
      <c r="Q838" s="188">
        <v>0</v>
      </c>
    </row>
    <row r="839" spans="1:17" ht="11.25" customHeight="1">
      <c r="A839" s="124">
        <f t="shared" si="13"/>
        <v>186</v>
      </c>
      <c r="B839" s="53" t="s">
        <v>517</v>
      </c>
      <c r="C839" s="249">
        <v>4</v>
      </c>
      <c r="D839" s="55">
        <v>45382</v>
      </c>
      <c r="E839" s="92">
        <v>700</v>
      </c>
      <c r="F839" s="53"/>
      <c r="G839" s="53"/>
      <c r="H839" s="53"/>
      <c r="I839" s="53" t="s">
        <v>368</v>
      </c>
      <c r="J839" s="53"/>
      <c r="K839" s="53"/>
      <c r="L839" s="234">
        <v>4100.12925</v>
      </c>
      <c r="M839" s="234">
        <v>0</v>
      </c>
      <c r="N839" s="234">
        <v>0</v>
      </c>
      <c r="O839" s="234">
        <v>0</v>
      </c>
      <c r="P839" s="187">
        <v>0</v>
      </c>
      <c r="Q839" s="188">
        <v>0</v>
      </c>
    </row>
    <row r="840" spans="1:17" s="4" customFormat="1" ht="11.25" customHeight="1">
      <c r="A840" s="267">
        <f t="shared" si="13"/>
        <v>187</v>
      </c>
      <c r="B840" s="209" t="s">
        <v>549</v>
      </c>
      <c r="C840" s="248">
        <v>0</v>
      </c>
      <c r="D840" s="210"/>
      <c r="E840" s="271">
        <f>SUM(E841:E846)</f>
        <v>900</v>
      </c>
      <c r="F840" s="209" t="s">
        <v>123</v>
      </c>
      <c r="G840" s="209" t="s">
        <v>728</v>
      </c>
      <c r="H840" s="209" t="s">
        <v>124</v>
      </c>
      <c r="I840" s="209" t="s">
        <v>94</v>
      </c>
      <c r="J840" s="209"/>
      <c r="K840" s="209"/>
      <c r="L840" s="244">
        <v>3848.8589999999999</v>
      </c>
      <c r="M840" s="244">
        <v>0</v>
      </c>
      <c r="N840" s="244">
        <v>0</v>
      </c>
      <c r="O840" s="244">
        <v>0</v>
      </c>
      <c r="P840" s="211">
        <v>0</v>
      </c>
      <c r="Q840" s="212">
        <v>0</v>
      </c>
    </row>
    <row r="841" spans="1:17" s="4" customFormat="1" ht="11.25" customHeight="1">
      <c r="A841" s="124">
        <f t="shared" si="13"/>
        <v>187</v>
      </c>
      <c r="B841" s="53" t="s">
        <v>549</v>
      </c>
      <c r="C841" s="249">
        <v>1</v>
      </c>
      <c r="D841" s="55">
        <v>29211</v>
      </c>
      <c r="E841" s="8">
        <v>150</v>
      </c>
      <c r="F841" s="53" t="s">
        <v>123</v>
      </c>
      <c r="G841" s="53" t="s">
        <v>728</v>
      </c>
      <c r="H841" s="53" t="s">
        <v>124</v>
      </c>
      <c r="I841" s="53" t="s">
        <v>94</v>
      </c>
      <c r="J841" s="53"/>
      <c r="K841" s="53"/>
      <c r="L841" s="234">
        <v>650.70015000000001</v>
      </c>
      <c r="M841" s="205">
        <v>0</v>
      </c>
      <c r="N841" s="205">
        <v>0</v>
      </c>
      <c r="O841" s="205">
        <v>0</v>
      </c>
      <c r="P841" s="187">
        <v>0</v>
      </c>
      <c r="Q841" s="188">
        <v>0</v>
      </c>
    </row>
    <row r="842" spans="1:17" s="4" customFormat="1" ht="11.25" customHeight="1">
      <c r="A842" s="124">
        <f t="shared" si="13"/>
        <v>187</v>
      </c>
      <c r="B842" s="53" t="s">
        <v>549</v>
      </c>
      <c r="C842" s="249">
        <v>2</v>
      </c>
      <c r="D842" s="55">
        <v>29470</v>
      </c>
      <c r="E842" s="8">
        <v>150</v>
      </c>
      <c r="F842" s="53" t="s">
        <v>123</v>
      </c>
      <c r="G842" s="53" t="s">
        <v>728</v>
      </c>
      <c r="H842" s="53" t="s">
        <v>124</v>
      </c>
      <c r="I842" s="53" t="s">
        <v>94</v>
      </c>
      <c r="J842" s="53"/>
      <c r="K842" s="53"/>
      <c r="L842" s="234">
        <v>14.59665</v>
      </c>
      <c r="M842" s="205">
        <v>0</v>
      </c>
      <c r="N842" s="205">
        <v>0</v>
      </c>
      <c r="O842" s="205">
        <v>0</v>
      </c>
      <c r="P842" s="187">
        <v>0</v>
      </c>
      <c r="Q842" s="188">
        <v>0</v>
      </c>
    </row>
    <row r="843" spans="1:17" s="4" customFormat="1" ht="11.25" customHeight="1">
      <c r="A843" s="124">
        <f t="shared" si="13"/>
        <v>187</v>
      </c>
      <c r="B843" s="53" t="s">
        <v>549</v>
      </c>
      <c r="C843" s="249">
        <v>3</v>
      </c>
      <c r="D843" s="55">
        <v>29836</v>
      </c>
      <c r="E843" s="8">
        <v>150</v>
      </c>
      <c r="F843" s="53" t="s">
        <v>123</v>
      </c>
      <c r="G843" s="53" t="s">
        <v>728</v>
      </c>
      <c r="H843" s="53" t="s">
        <v>124</v>
      </c>
      <c r="I843" s="53" t="s">
        <v>94</v>
      </c>
      <c r="J843" s="53"/>
      <c r="K843" s="53"/>
      <c r="L843" s="234">
        <v>584.07494999999994</v>
      </c>
      <c r="M843" s="205">
        <v>0</v>
      </c>
      <c r="N843" s="205">
        <v>0</v>
      </c>
      <c r="O843" s="205">
        <v>0</v>
      </c>
      <c r="P843" s="187">
        <v>0</v>
      </c>
      <c r="Q843" s="188">
        <v>0</v>
      </c>
    </row>
    <row r="844" spans="1:17" ht="11.25" customHeight="1">
      <c r="A844" s="124">
        <f t="shared" si="13"/>
        <v>187</v>
      </c>
      <c r="B844" s="53" t="s">
        <v>549</v>
      </c>
      <c r="C844" s="249">
        <v>4</v>
      </c>
      <c r="D844" s="55">
        <v>30025</v>
      </c>
      <c r="E844" s="8">
        <v>150</v>
      </c>
      <c r="F844" s="53" t="s">
        <v>123</v>
      </c>
      <c r="G844" s="53" t="s">
        <v>728</v>
      </c>
      <c r="H844" s="53" t="s">
        <v>124</v>
      </c>
      <c r="I844" s="53" t="s">
        <v>94</v>
      </c>
      <c r="J844" s="53"/>
      <c r="K844" s="53"/>
      <c r="L844" s="234">
        <v>974.07514999999989</v>
      </c>
      <c r="M844" s="205">
        <v>0</v>
      </c>
      <c r="N844" s="205">
        <v>0</v>
      </c>
      <c r="O844" s="205">
        <v>0</v>
      </c>
      <c r="P844" s="187">
        <v>0</v>
      </c>
      <c r="Q844" s="188">
        <v>0</v>
      </c>
    </row>
    <row r="845" spans="1:17" ht="11.25" customHeight="1">
      <c r="A845" s="124">
        <f t="shared" si="13"/>
        <v>187</v>
      </c>
      <c r="B845" s="53" t="s">
        <v>549</v>
      </c>
      <c r="C845" s="249">
        <v>5</v>
      </c>
      <c r="D845" s="55">
        <v>30405</v>
      </c>
      <c r="E845" s="8">
        <v>150</v>
      </c>
      <c r="F845" s="53" t="s">
        <v>123</v>
      </c>
      <c r="G845" s="53" t="s">
        <v>728</v>
      </c>
      <c r="H845" s="53" t="s">
        <v>124</v>
      </c>
      <c r="I845" s="53" t="s">
        <v>94</v>
      </c>
      <c r="J845" s="53"/>
      <c r="K845" s="53"/>
      <c r="L845" s="234">
        <v>834.16819999999984</v>
      </c>
      <c r="M845" s="205">
        <v>0</v>
      </c>
      <c r="N845" s="205">
        <v>0</v>
      </c>
      <c r="O845" s="205">
        <v>0</v>
      </c>
      <c r="P845" s="187">
        <v>0</v>
      </c>
      <c r="Q845" s="188">
        <v>0</v>
      </c>
    </row>
    <row r="846" spans="1:17" s="4" customFormat="1" ht="11.25" customHeight="1">
      <c r="A846" s="124">
        <f t="shared" si="13"/>
        <v>187</v>
      </c>
      <c r="B846" s="53" t="s">
        <v>549</v>
      </c>
      <c r="C846" s="249">
        <v>6</v>
      </c>
      <c r="D846" s="55">
        <v>30766</v>
      </c>
      <c r="E846" s="8">
        <v>150</v>
      </c>
      <c r="F846" s="53" t="s">
        <v>123</v>
      </c>
      <c r="G846" s="53" t="s">
        <v>728</v>
      </c>
      <c r="H846" s="53" t="s">
        <v>124</v>
      </c>
      <c r="I846" s="53" t="s">
        <v>94</v>
      </c>
      <c r="J846" s="53"/>
      <c r="K846" s="53"/>
      <c r="L846" s="234">
        <v>791.24389999999994</v>
      </c>
      <c r="M846" s="205">
        <v>0</v>
      </c>
      <c r="N846" s="205">
        <v>0</v>
      </c>
      <c r="O846" s="205">
        <v>0</v>
      </c>
      <c r="P846" s="187">
        <v>0</v>
      </c>
      <c r="Q846" s="188">
        <v>0</v>
      </c>
    </row>
    <row r="847" spans="1:17" s="4" customFormat="1" ht="11.25" customHeight="1">
      <c r="A847" s="267">
        <f t="shared" si="13"/>
        <v>188</v>
      </c>
      <c r="B847" s="209" t="s">
        <v>550</v>
      </c>
      <c r="C847" s="248">
        <v>0</v>
      </c>
      <c r="D847" s="210"/>
      <c r="E847" s="271">
        <f>SUM(E848:E849)</f>
        <v>100</v>
      </c>
      <c r="F847" s="209" t="s">
        <v>123</v>
      </c>
      <c r="G847" s="209" t="s">
        <v>728</v>
      </c>
      <c r="H847" s="209" t="s">
        <v>124</v>
      </c>
      <c r="I847" s="209" t="s">
        <v>94</v>
      </c>
      <c r="J847" s="209"/>
      <c r="K847" s="209"/>
      <c r="L847" s="244">
        <v>619.18849999999998</v>
      </c>
      <c r="M847" s="244">
        <v>0</v>
      </c>
      <c r="N847" s="244">
        <v>0</v>
      </c>
      <c r="O847" s="244">
        <v>0</v>
      </c>
      <c r="P847" s="211">
        <v>0</v>
      </c>
      <c r="Q847" s="212">
        <v>0</v>
      </c>
    </row>
    <row r="848" spans="1:17" ht="11.25" customHeight="1">
      <c r="A848" s="124">
        <f t="shared" si="13"/>
        <v>188</v>
      </c>
      <c r="B848" s="53" t="s">
        <v>550</v>
      </c>
      <c r="C848" s="249">
        <v>1</v>
      </c>
      <c r="D848" s="55">
        <v>31289</v>
      </c>
      <c r="E848" s="8">
        <v>50</v>
      </c>
      <c r="F848" s="53" t="s">
        <v>123</v>
      </c>
      <c r="G848" s="53" t="s">
        <v>728</v>
      </c>
      <c r="H848" s="53" t="s">
        <v>124</v>
      </c>
      <c r="I848" s="53" t="s">
        <v>94</v>
      </c>
      <c r="J848" s="53"/>
      <c r="K848" s="53"/>
      <c r="L848" s="234">
        <v>314.23095000000001</v>
      </c>
      <c r="M848" s="205">
        <v>0</v>
      </c>
      <c r="N848" s="205">
        <v>0</v>
      </c>
      <c r="O848" s="205">
        <v>0</v>
      </c>
      <c r="P848" s="187">
        <v>0</v>
      </c>
      <c r="Q848" s="188">
        <v>0</v>
      </c>
    </row>
    <row r="849" spans="1:17" s="4" customFormat="1" ht="11.25" customHeight="1">
      <c r="A849" s="124">
        <f t="shared" si="13"/>
        <v>188</v>
      </c>
      <c r="B849" s="53" t="s">
        <v>550</v>
      </c>
      <c r="C849" s="249">
        <v>2</v>
      </c>
      <c r="D849" s="55">
        <v>31360</v>
      </c>
      <c r="E849" s="8">
        <v>50</v>
      </c>
      <c r="F849" s="53" t="s">
        <v>123</v>
      </c>
      <c r="G849" s="53" t="s">
        <v>728</v>
      </c>
      <c r="H849" s="53" t="s">
        <v>124</v>
      </c>
      <c r="I849" s="53" t="s">
        <v>94</v>
      </c>
      <c r="J849" s="53"/>
      <c r="K849" s="53"/>
      <c r="L849" s="234">
        <v>304.95754999999997</v>
      </c>
      <c r="M849" s="205">
        <v>0</v>
      </c>
      <c r="N849" s="205">
        <v>0</v>
      </c>
      <c r="O849" s="205">
        <v>0</v>
      </c>
      <c r="P849" s="187">
        <v>0</v>
      </c>
      <c r="Q849" s="188">
        <v>0</v>
      </c>
    </row>
    <row r="850" spans="1:17" ht="11.25" customHeight="1">
      <c r="A850" s="267">
        <f t="shared" si="13"/>
        <v>189</v>
      </c>
      <c r="B850" s="209" t="s">
        <v>1081</v>
      </c>
      <c r="C850" s="248">
        <v>0</v>
      </c>
      <c r="D850" s="210"/>
      <c r="E850" s="271">
        <f>SUM(E851:E852)</f>
        <v>1200</v>
      </c>
      <c r="F850" s="209" t="s">
        <v>293</v>
      </c>
      <c r="G850" s="209" t="s">
        <v>728</v>
      </c>
      <c r="H850" s="209" t="s">
        <v>294</v>
      </c>
      <c r="I850" s="209" t="s">
        <v>827</v>
      </c>
      <c r="J850" s="209" t="s">
        <v>571</v>
      </c>
      <c r="K850" s="209" t="s">
        <v>826</v>
      </c>
      <c r="L850" s="244">
        <v>7069.3863599999995</v>
      </c>
      <c r="M850" s="244">
        <v>4653.558</v>
      </c>
      <c r="N850" s="244">
        <v>0</v>
      </c>
      <c r="O850" s="244">
        <v>5946.15</v>
      </c>
      <c r="P850" s="211">
        <v>7123791.9521051766</v>
      </c>
      <c r="Q850" s="212">
        <v>1.0076959426652665</v>
      </c>
    </row>
    <row r="851" spans="1:17" ht="11.25" customHeight="1">
      <c r="A851" s="124">
        <f t="shared" si="13"/>
        <v>189</v>
      </c>
      <c r="B851" s="53" t="s">
        <v>1081</v>
      </c>
      <c r="C851" s="249">
        <v>1</v>
      </c>
      <c r="D851" s="55">
        <v>41761</v>
      </c>
      <c r="E851" s="92">
        <v>600</v>
      </c>
      <c r="F851" s="123" t="s">
        <v>293</v>
      </c>
      <c r="G851" s="123" t="s">
        <v>728</v>
      </c>
      <c r="H851" s="123" t="s">
        <v>294</v>
      </c>
      <c r="I851" s="53" t="s">
        <v>827</v>
      </c>
      <c r="J851" s="53" t="s">
        <v>571</v>
      </c>
      <c r="K851" s="53" t="s">
        <v>826</v>
      </c>
      <c r="L851" s="234">
        <v>3279.2396399999998</v>
      </c>
      <c r="M851" s="234">
        <v>2164.4160000000002</v>
      </c>
      <c r="N851" s="234">
        <v>0</v>
      </c>
      <c r="O851" s="234">
        <v>3707.52</v>
      </c>
      <c r="P851" s="187">
        <v>3307217.2498719678</v>
      </c>
      <c r="Q851" s="188">
        <v>1.0085317369095868</v>
      </c>
    </row>
    <row r="852" spans="1:17" s="4" customFormat="1" ht="11.25" customHeight="1">
      <c r="A852" s="124">
        <f t="shared" si="13"/>
        <v>189</v>
      </c>
      <c r="B852" s="53" t="s">
        <v>1081</v>
      </c>
      <c r="C852" s="249">
        <v>2</v>
      </c>
      <c r="D852" s="55">
        <v>42161</v>
      </c>
      <c r="E852" s="92">
        <v>600</v>
      </c>
      <c r="F852" s="123" t="s">
        <v>293</v>
      </c>
      <c r="G852" s="123" t="s">
        <v>728</v>
      </c>
      <c r="H852" s="123" t="s">
        <v>294</v>
      </c>
      <c r="I852" s="53" t="s">
        <v>827</v>
      </c>
      <c r="J852" s="53" t="s">
        <v>571</v>
      </c>
      <c r="K852" s="53" t="s">
        <v>826</v>
      </c>
      <c r="L852" s="234">
        <v>3790.1467199999997</v>
      </c>
      <c r="M852" s="234">
        <v>2489.1419999999998</v>
      </c>
      <c r="N852" s="234">
        <v>0</v>
      </c>
      <c r="O852" s="234">
        <v>2238.63</v>
      </c>
      <c r="P852" s="187">
        <v>3816574.7022332088</v>
      </c>
      <c r="Q852" s="188">
        <v>1.0069728124491204</v>
      </c>
    </row>
    <row r="853" spans="1:17" ht="11.25" customHeight="1">
      <c r="A853" s="267">
        <f t="shared" si="13"/>
        <v>190</v>
      </c>
      <c r="B853" s="209" t="s">
        <v>945</v>
      </c>
      <c r="C853" s="248">
        <v>0</v>
      </c>
      <c r="D853" s="210"/>
      <c r="E853" s="271">
        <f>SUM(E854:E855)</f>
        <v>0</v>
      </c>
      <c r="F853" s="209" t="s">
        <v>135</v>
      </c>
      <c r="G853" s="209" t="s">
        <v>728</v>
      </c>
      <c r="H853" s="209" t="s">
        <v>136</v>
      </c>
      <c r="I853" s="209" t="s">
        <v>94</v>
      </c>
      <c r="J853" s="209"/>
      <c r="K853" s="209"/>
      <c r="L853" s="244">
        <v>0</v>
      </c>
      <c r="M853" s="244">
        <v>0</v>
      </c>
      <c r="N853" s="244">
        <v>0</v>
      </c>
      <c r="O853" s="244">
        <v>0</v>
      </c>
      <c r="P853" s="211">
        <v>0</v>
      </c>
      <c r="Q853" s="212">
        <v>0</v>
      </c>
    </row>
    <row r="854" spans="1:17" ht="11.25" customHeight="1">
      <c r="A854" s="124">
        <f t="shared" si="13"/>
        <v>190</v>
      </c>
      <c r="B854" s="53" t="s">
        <v>945</v>
      </c>
      <c r="C854" s="249">
        <v>1</v>
      </c>
      <c r="D854" s="55">
        <v>34582</v>
      </c>
      <c r="E854" s="92">
        <v>0</v>
      </c>
      <c r="F854" s="53" t="s">
        <v>135</v>
      </c>
      <c r="G854" s="53" t="s">
        <v>728</v>
      </c>
      <c r="H854" s="53" t="s">
        <v>136</v>
      </c>
      <c r="I854" s="53" t="s">
        <v>94</v>
      </c>
      <c r="J854" s="53"/>
      <c r="K854" s="136"/>
      <c r="L854" s="205">
        <v>0</v>
      </c>
      <c r="M854" s="205">
        <v>0</v>
      </c>
      <c r="N854" s="205">
        <v>0</v>
      </c>
      <c r="O854" s="205">
        <v>0</v>
      </c>
      <c r="P854" s="187">
        <v>0</v>
      </c>
      <c r="Q854" s="188">
        <v>0</v>
      </c>
    </row>
    <row r="855" spans="1:17" ht="11.25" customHeight="1">
      <c r="A855" s="124">
        <f t="shared" si="13"/>
        <v>190</v>
      </c>
      <c r="B855" s="53" t="s">
        <v>945</v>
      </c>
      <c r="C855" s="249">
        <v>2</v>
      </c>
      <c r="D855" s="55">
        <v>34339</v>
      </c>
      <c r="E855" s="92">
        <v>0</v>
      </c>
      <c r="F855" s="53" t="s">
        <v>135</v>
      </c>
      <c r="G855" s="53" t="s">
        <v>728</v>
      </c>
      <c r="H855" s="53" t="s">
        <v>136</v>
      </c>
      <c r="I855" s="53" t="s">
        <v>94</v>
      </c>
      <c r="J855" s="53"/>
      <c r="K855" s="53"/>
      <c r="L855" s="205">
        <v>0</v>
      </c>
      <c r="M855" s="205">
        <v>0</v>
      </c>
      <c r="N855" s="205">
        <v>0</v>
      </c>
      <c r="O855" s="205">
        <v>0</v>
      </c>
      <c r="P855" s="187">
        <v>0</v>
      </c>
      <c r="Q855" s="188">
        <v>0</v>
      </c>
    </row>
    <row r="856" spans="1:17" ht="11.25" customHeight="1">
      <c r="A856" s="267">
        <f t="shared" si="13"/>
        <v>191</v>
      </c>
      <c r="B856" s="209" t="s">
        <v>892</v>
      </c>
      <c r="C856" s="245">
        <v>0</v>
      </c>
      <c r="D856" s="209"/>
      <c r="E856" s="271">
        <f>SUM(E857:E859)</f>
        <v>1050</v>
      </c>
      <c r="F856" s="209" t="s">
        <v>438</v>
      </c>
      <c r="G856" s="209" t="s">
        <v>326</v>
      </c>
      <c r="H856" s="209" t="s">
        <v>893</v>
      </c>
      <c r="I856" s="209" t="s">
        <v>827</v>
      </c>
      <c r="J856" s="209" t="s">
        <v>571</v>
      </c>
      <c r="K856" s="209" t="s">
        <v>826</v>
      </c>
      <c r="L856" s="244">
        <v>7405.05</v>
      </c>
      <c r="M856" s="244">
        <v>5983.2339999999995</v>
      </c>
      <c r="N856" s="244">
        <v>0</v>
      </c>
      <c r="O856" s="244">
        <v>744.78000000000009</v>
      </c>
      <c r="P856" s="211">
        <v>6983493.4452413274</v>
      </c>
      <c r="Q856" s="212">
        <v>0.94307174769128188</v>
      </c>
    </row>
    <row r="857" spans="1:17" s="4" customFormat="1" ht="11.25" customHeight="1">
      <c r="A857" s="124">
        <f t="shared" si="13"/>
        <v>191</v>
      </c>
      <c r="B857" s="53" t="s">
        <v>892</v>
      </c>
      <c r="C857" s="238">
        <v>1</v>
      </c>
      <c r="D857" s="55">
        <v>41301</v>
      </c>
      <c r="E857" s="92">
        <v>350</v>
      </c>
      <c r="F857" s="53" t="s">
        <v>438</v>
      </c>
      <c r="G857" s="53" t="s">
        <v>326</v>
      </c>
      <c r="H857" s="53" t="s">
        <v>893</v>
      </c>
      <c r="I857" s="53" t="s">
        <v>827</v>
      </c>
      <c r="J857" s="53" t="s">
        <v>571</v>
      </c>
      <c r="K857" s="53" t="s">
        <v>826</v>
      </c>
      <c r="L857" s="234">
        <v>2447.7600000000002</v>
      </c>
      <c r="M857" s="234">
        <v>1979.509</v>
      </c>
      <c r="N857" s="234">
        <v>0</v>
      </c>
      <c r="O857" s="234">
        <v>147.52000000000001</v>
      </c>
      <c r="P857" s="187">
        <v>2305151.413709586</v>
      </c>
      <c r="Q857" s="188">
        <v>0.94173914669313408</v>
      </c>
    </row>
    <row r="858" spans="1:17" s="4" customFormat="1" ht="11.25" customHeight="1">
      <c r="A858" s="124">
        <f t="shared" si="13"/>
        <v>191</v>
      </c>
      <c r="B858" s="53" t="s">
        <v>892</v>
      </c>
      <c r="C858" s="238">
        <v>2</v>
      </c>
      <c r="D858" s="55">
        <v>41464</v>
      </c>
      <c r="E858" s="92">
        <v>350</v>
      </c>
      <c r="F858" s="53" t="s">
        <v>438</v>
      </c>
      <c r="G858" s="53" t="s">
        <v>326</v>
      </c>
      <c r="H858" s="53" t="s">
        <v>893</v>
      </c>
      <c r="I858" s="53" t="s">
        <v>827</v>
      </c>
      <c r="J858" s="53" t="s">
        <v>571</v>
      </c>
      <c r="K858" s="53" t="s">
        <v>826</v>
      </c>
      <c r="L858" s="234">
        <v>2548.25</v>
      </c>
      <c r="M858" s="234">
        <v>2042.222</v>
      </c>
      <c r="N858" s="234">
        <v>0</v>
      </c>
      <c r="O858" s="234">
        <v>314.79000000000002</v>
      </c>
      <c r="P858" s="187">
        <v>2399074.0012385342</v>
      </c>
      <c r="Q858" s="188">
        <v>0.94145943343021066</v>
      </c>
    </row>
    <row r="859" spans="1:17" ht="11.25" customHeight="1">
      <c r="A859" s="124">
        <f t="shared" si="13"/>
        <v>191</v>
      </c>
      <c r="B859" s="53" t="s">
        <v>892</v>
      </c>
      <c r="C859" s="238">
        <v>3</v>
      </c>
      <c r="D859" s="55">
        <v>41706</v>
      </c>
      <c r="E859" s="92">
        <v>350</v>
      </c>
      <c r="F859" s="53" t="s">
        <v>438</v>
      </c>
      <c r="G859" s="53" t="s">
        <v>326</v>
      </c>
      <c r="H859" s="53" t="s">
        <v>893</v>
      </c>
      <c r="I859" s="53" t="s">
        <v>827</v>
      </c>
      <c r="J859" s="53" t="s">
        <v>571</v>
      </c>
      <c r="K859" s="53" t="s">
        <v>826</v>
      </c>
      <c r="L859" s="234">
        <v>2409.04</v>
      </c>
      <c r="M859" s="234">
        <v>1961.5029999999999</v>
      </c>
      <c r="N859" s="234">
        <v>0</v>
      </c>
      <c r="O859" s="234">
        <v>282.47000000000003</v>
      </c>
      <c r="P859" s="187">
        <v>2279268.0302932085</v>
      </c>
      <c r="Q859" s="188">
        <v>0.94613125157457278</v>
      </c>
    </row>
    <row r="860" spans="1:17" s="4" customFormat="1" ht="11.25" customHeight="1">
      <c r="A860" s="267">
        <f t="shared" si="13"/>
        <v>192</v>
      </c>
      <c r="B860" s="209" t="s">
        <v>1303</v>
      </c>
      <c r="C860" s="245">
        <v>0</v>
      </c>
      <c r="D860" s="210"/>
      <c r="E860" s="271">
        <f>SUM(E861:E864)</f>
        <v>600</v>
      </c>
      <c r="F860" s="209" t="s">
        <v>90</v>
      </c>
      <c r="G860" s="209" t="s">
        <v>569</v>
      </c>
      <c r="H860" s="209" t="s">
        <v>370</v>
      </c>
      <c r="I860" s="209" t="s">
        <v>94</v>
      </c>
      <c r="J860" s="209"/>
      <c r="K860" s="209"/>
      <c r="L860" s="244">
        <v>2743.5533</v>
      </c>
      <c r="M860" s="244">
        <v>0</v>
      </c>
      <c r="N860" s="244">
        <v>0</v>
      </c>
      <c r="O860" s="244">
        <v>0</v>
      </c>
      <c r="P860" s="211">
        <v>0</v>
      </c>
      <c r="Q860" s="212">
        <v>0</v>
      </c>
    </row>
    <row r="861" spans="1:17" s="4" customFormat="1" ht="11.25" customHeight="1">
      <c r="A861" s="124">
        <f t="shared" si="13"/>
        <v>192</v>
      </c>
      <c r="B861" s="53" t="s">
        <v>1303</v>
      </c>
      <c r="C861" s="238">
        <v>1</v>
      </c>
      <c r="D861" s="55">
        <v>43871</v>
      </c>
      <c r="E861" s="92">
        <v>150</v>
      </c>
      <c r="F861" s="123" t="s">
        <v>90</v>
      </c>
      <c r="G861" s="123" t="s">
        <v>569</v>
      </c>
      <c r="H861" s="123" t="s">
        <v>370</v>
      </c>
      <c r="I861" s="53" t="s">
        <v>94</v>
      </c>
      <c r="J861" s="53"/>
      <c r="K861" s="53"/>
      <c r="L861" s="234">
        <v>957.47855000000004</v>
      </c>
      <c r="M861" s="205">
        <v>0</v>
      </c>
      <c r="N861" s="205">
        <v>0</v>
      </c>
      <c r="O861" s="205">
        <v>0</v>
      </c>
      <c r="P861" s="187">
        <v>0</v>
      </c>
      <c r="Q861" s="188">
        <v>0</v>
      </c>
    </row>
    <row r="862" spans="1:17" s="4" customFormat="1" ht="11.25" customHeight="1">
      <c r="A862" s="124">
        <f t="shared" si="13"/>
        <v>192</v>
      </c>
      <c r="B862" s="53" t="s">
        <v>1303</v>
      </c>
      <c r="C862" s="238">
        <v>2</v>
      </c>
      <c r="D862" s="55">
        <v>43864</v>
      </c>
      <c r="E862" s="92">
        <v>150</v>
      </c>
      <c r="F862" s="123" t="s">
        <v>90</v>
      </c>
      <c r="G862" s="123" t="s">
        <v>569</v>
      </c>
      <c r="H862" s="123" t="s">
        <v>370</v>
      </c>
      <c r="I862" s="53" t="s">
        <v>94</v>
      </c>
      <c r="J862" s="53"/>
      <c r="K862" s="53"/>
      <c r="L862" s="234">
        <v>158.59304999999998</v>
      </c>
      <c r="M862" s="205">
        <v>0</v>
      </c>
      <c r="N862" s="205">
        <v>0</v>
      </c>
      <c r="O862" s="205">
        <v>0</v>
      </c>
      <c r="P862" s="187">
        <v>0</v>
      </c>
      <c r="Q862" s="188">
        <v>0</v>
      </c>
    </row>
    <row r="863" spans="1:17" ht="11.25" customHeight="1">
      <c r="A863" s="124">
        <f t="shared" si="13"/>
        <v>192</v>
      </c>
      <c r="B863" s="53" t="s">
        <v>1303</v>
      </c>
      <c r="C863" s="238">
        <v>3</v>
      </c>
      <c r="D863" s="55">
        <v>44217</v>
      </c>
      <c r="E863" s="92">
        <v>150</v>
      </c>
      <c r="F863" s="123" t="s">
        <v>90</v>
      </c>
      <c r="G863" s="123" t="s">
        <v>569</v>
      </c>
      <c r="H863" s="123" t="s">
        <v>370</v>
      </c>
      <c r="I863" s="53" t="s">
        <v>94</v>
      </c>
      <c r="J863" s="53"/>
      <c r="K863" s="53"/>
      <c r="L863" s="234">
        <v>934.37465000000009</v>
      </c>
      <c r="M863" s="205">
        <v>0</v>
      </c>
      <c r="N863" s="205">
        <v>0</v>
      </c>
      <c r="O863" s="205">
        <v>0</v>
      </c>
      <c r="P863" s="187">
        <v>0</v>
      </c>
      <c r="Q863" s="188">
        <v>0</v>
      </c>
    </row>
    <row r="864" spans="1:17" s="4" customFormat="1" ht="11.25" customHeight="1">
      <c r="A864" s="124">
        <f t="shared" si="13"/>
        <v>192</v>
      </c>
      <c r="B864" s="53" t="s">
        <v>1303</v>
      </c>
      <c r="C864" s="238">
        <v>4</v>
      </c>
      <c r="D864" s="55">
        <v>44238</v>
      </c>
      <c r="E864" s="92">
        <v>150</v>
      </c>
      <c r="F864" s="123" t="s">
        <v>90</v>
      </c>
      <c r="G864" s="123" t="s">
        <v>569</v>
      </c>
      <c r="H864" s="123" t="s">
        <v>370</v>
      </c>
      <c r="I864" s="53" t="s">
        <v>94</v>
      </c>
      <c r="J864" s="53"/>
      <c r="K864" s="53"/>
      <c r="L864" s="234">
        <v>693.10704999999996</v>
      </c>
      <c r="M864" s="205">
        <v>0</v>
      </c>
      <c r="N864" s="205">
        <v>0</v>
      </c>
      <c r="O864" s="205">
        <v>0</v>
      </c>
      <c r="P864" s="187">
        <v>0</v>
      </c>
      <c r="Q864" s="188">
        <v>0</v>
      </c>
    </row>
    <row r="865" spans="1:17" ht="11.25" customHeight="1">
      <c r="A865" s="267">
        <f t="shared" si="13"/>
        <v>193</v>
      </c>
      <c r="B865" s="209" t="s">
        <v>781</v>
      </c>
      <c r="C865" s="248">
        <v>0</v>
      </c>
      <c r="D865" s="210"/>
      <c r="E865" s="271">
        <f>SUM(E866)</f>
        <v>0</v>
      </c>
      <c r="F865" s="209" t="s">
        <v>532</v>
      </c>
      <c r="G865" s="209" t="s">
        <v>728</v>
      </c>
      <c r="H865" s="209" t="s">
        <v>56</v>
      </c>
      <c r="I865" s="209" t="s">
        <v>94</v>
      </c>
      <c r="J865" s="209"/>
      <c r="K865" s="209"/>
      <c r="L865" s="244">
        <v>0</v>
      </c>
      <c r="M865" s="244">
        <v>0</v>
      </c>
      <c r="N865" s="244">
        <v>0</v>
      </c>
      <c r="O865" s="244">
        <v>0</v>
      </c>
      <c r="P865" s="211">
        <v>0</v>
      </c>
      <c r="Q865" s="212">
        <v>0</v>
      </c>
    </row>
    <row r="866" spans="1:17" ht="11.25" customHeight="1">
      <c r="A866" s="124">
        <f t="shared" si="13"/>
        <v>193</v>
      </c>
      <c r="B866" s="53" t="s">
        <v>781</v>
      </c>
      <c r="C866" s="249">
        <v>1</v>
      </c>
      <c r="D866" s="55">
        <v>33468</v>
      </c>
      <c r="E866" s="92">
        <v>0</v>
      </c>
      <c r="F866" s="53" t="s">
        <v>532</v>
      </c>
      <c r="G866" s="53" t="s">
        <v>728</v>
      </c>
      <c r="H866" s="53" t="s">
        <v>56</v>
      </c>
      <c r="I866" s="53" t="s">
        <v>94</v>
      </c>
      <c r="J866" s="53"/>
      <c r="K866" s="53"/>
      <c r="L866" s="205">
        <v>0</v>
      </c>
      <c r="M866" s="205">
        <v>0</v>
      </c>
      <c r="N866" s="205">
        <v>0</v>
      </c>
      <c r="O866" s="205">
        <v>0</v>
      </c>
      <c r="P866" s="187">
        <v>0</v>
      </c>
      <c r="Q866" s="188">
        <v>0</v>
      </c>
    </row>
    <row r="867" spans="1:17" s="4" customFormat="1" ht="11.25" customHeight="1">
      <c r="A867" s="267">
        <f t="shared" si="13"/>
        <v>194</v>
      </c>
      <c r="B867" s="209" t="s">
        <v>806</v>
      </c>
      <c r="C867" s="248">
        <v>0</v>
      </c>
      <c r="D867" s="210"/>
      <c r="E867" s="271">
        <f>SUM(E868)</f>
        <v>32.5</v>
      </c>
      <c r="F867" s="209" t="s">
        <v>957</v>
      </c>
      <c r="G867" s="209" t="s">
        <v>728</v>
      </c>
      <c r="H867" s="209" t="s">
        <v>807</v>
      </c>
      <c r="I867" s="209" t="s">
        <v>827</v>
      </c>
      <c r="J867" s="209" t="s">
        <v>576</v>
      </c>
      <c r="K867" s="209" t="s">
        <v>668</v>
      </c>
      <c r="L867" s="244">
        <v>187.5102</v>
      </c>
      <c r="M867" s="244">
        <v>52.223786804</v>
      </c>
      <c r="N867" s="244">
        <v>0</v>
      </c>
      <c r="O867" s="244">
        <v>0</v>
      </c>
      <c r="P867" s="211">
        <v>118598.89847390253</v>
      </c>
      <c r="Q867" s="212">
        <v>0.63249305090551089</v>
      </c>
    </row>
    <row r="868" spans="1:17" s="4" customFormat="1" ht="11.25" customHeight="1">
      <c r="A868" s="124">
        <f t="shared" si="13"/>
        <v>194</v>
      </c>
      <c r="B868" s="136" t="s">
        <v>806</v>
      </c>
      <c r="C868" s="250">
        <v>1</v>
      </c>
      <c r="D868" s="138">
        <v>36528</v>
      </c>
      <c r="E868" s="128">
        <v>32.5</v>
      </c>
      <c r="F868" s="136" t="s">
        <v>957</v>
      </c>
      <c r="G868" s="136" t="s">
        <v>728</v>
      </c>
      <c r="H868" s="136" t="s">
        <v>807</v>
      </c>
      <c r="I868" s="136" t="s">
        <v>827</v>
      </c>
      <c r="J868" s="136" t="s">
        <v>576</v>
      </c>
      <c r="K868" s="136" t="s">
        <v>668</v>
      </c>
      <c r="L868" s="234">
        <v>187.5102</v>
      </c>
      <c r="M868" s="234">
        <v>52.223786804</v>
      </c>
      <c r="N868" s="234">
        <v>0</v>
      </c>
      <c r="O868" s="234">
        <v>0</v>
      </c>
      <c r="P868" s="187">
        <v>118598.89847390253</v>
      </c>
      <c r="Q868" s="188">
        <v>0.63249305090551089</v>
      </c>
    </row>
    <row r="869" spans="1:17" ht="11.25" customHeight="1">
      <c r="A869" s="267">
        <f t="shared" si="13"/>
        <v>195</v>
      </c>
      <c r="B869" s="218" t="s">
        <v>839</v>
      </c>
      <c r="C869" s="251">
        <v>0</v>
      </c>
      <c r="D869" s="219"/>
      <c r="E869" s="271">
        <f>SUM(E870:E871)</f>
        <v>100</v>
      </c>
      <c r="F869" s="218" t="s">
        <v>287</v>
      </c>
      <c r="G869" s="218" t="s">
        <v>728</v>
      </c>
      <c r="H869" s="218" t="s">
        <v>288</v>
      </c>
      <c r="I869" s="218" t="s">
        <v>94</v>
      </c>
      <c r="J869" s="218"/>
      <c r="K869" s="218"/>
      <c r="L869" s="244">
        <v>408.44749999999999</v>
      </c>
      <c r="M869" s="244">
        <v>0</v>
      </c>
      <c r="N869" s="244">
        <v>0</v>
      </c>
      <c r="O869" s="244">
        <v>0</v>
      </c>
      <c r="P869" s="211">
        <v>0</v>
      </c>
      <c r="Q869" s="212">
        <v>0</v>
      </c>
    </row>
    <row r="870" spans="1:17" s="4" customFormat="1" ht="11.25" customHeight="1">
      <c r="A870" s="124">
        <f t="shared" si="13"/>
        <v>195</v>
      </c>
      <c r="B870" s="53" t="s">
        <v>839</v>
      </c>
      <c r="C870" s="249">
        <v>1</v>
      </c>
      <c r="D870" s="55">
        <v>39112</v>
      </c>
      <c r="E870" s="8">
        <v>50</v>
      </c>
      <c r="F870" s="53" t="s">
        <v>287</v>
      </c>
      <c r="G870" s="53" t="s">
        <v>728</v>
      </c>
      <c r="H870" s="53" t="s">
        <v>288</v>
      </c>
      <c r="I870" s="53" t="s">
        <v>94</v>
      </c>
      <c r="J870" s="53"/>
      <c r="K870" s="53"/>
      <c r="L870" s="234">
        <v>196.79109999999997</v>
      </c>
      <c r="M870" s="205">
        <v>0</v>
      </c>
      <c r="N870" s="205">
        <v>0</v>
      </c>
      <c r="O870" s="205">
        <v>0</v>
      </c>
      <c r="P870" s="187">
        <v>0</v>
      </c>
      <c r="Q870" s="188">
        <v>0</v>
      </c>
    </row>
    <row r="871" spans="1:17" ht="11.25" customHeight="1">
      <c r="A871" s="124">
        <f t="shared" si="13"/>
        <v>195</v>
      </c>
      <c r="B871" s="53" t="s">
        <v>839</v>
      </c>
      <c r="C871" s="249">
        <v>2</v>
      </c>
      <c r="D871" s="55">
        <v>39161</v>
      </c>
      <c r="E871" s="8">
        <v>50</v>
      </c>
      <c r="F871" s="53" t="s">
        <v>287</v>
      </c>
      <c r="G871" s="53" t="s">
        <v>728</v>
      </c>
      <c r="H871" s="53" t="s">
        <v>288</v>
      </c>
      <c r="I871" s="53" t="s">
        <v>94</v>
      </c>
      <c r="J871" s="53"/>
      <c r="K871" s="53"/>
      <c r="L871" s="234">
        <v>211.65640000000002</v>
      </c>
      <c r="M871" s="205">
        <v>0</v>
      </c>
      <c r="N871" s="205">
        <v>0</v>
      </c>
      <c r="O871" s="205">
        <v>0</v>
      </c>
      <c r="P871" s="187">
        <v>0</v>
      </c>
      <c r="Q871" s="188">
        <v>0</v>
      </c>
    </row>
    <row r="872" spans="1:17" ht="11.25" customHeight="1">
      <c r="A872" s="267">
        <f t="shared" si="13"/>
        <v>196</v>
      </c>
      <c r="B872" s="218" t="s">
        <v>64</v>
      </c>
      <c r="C872" s="251">
        <v>0</v>
      </c>
      <c r="D872" s="219"/>
      <c r="E872" s="271">
        <f>SUM(E873:E876)</f>
        <v>1045</v>
      </c>
      <c r="F872" s="218" t="s">
        <v>46</v>
      </c>
      <c r="G872" s="218" t="s">
        <v>326</v>
      </c>
      <c r="H872" s="218" t="s">
        <v>1223</v>
      </c>
      <c r="I872" s="218" t="s">
        <v>94</v>
      </c>
      <c r="J872" s="218"/>
      <c r="K872" s="218"/>
      <c r="L872" s="244">
        <v>4514.3747000000003</v>
      </c>
      <c r="M872" s="244">
        <v>0</v>
      </c>
      <c r="N872" s="244">
        <v>0</v>
      </c>
      <c r="O872" s="244">
        <v>0</v>
      </c>
      <c r="P872" s="211">
        <v>0</v>
      </c>
      <c r="Q872" s="212">
        <v>0</v>
      </c>
    </row>
    <row r="873" spans="1:17" s="4" customFormat="1" ht="11.25" customHeight="1">
      <c r="A873" s="124">
        <f t="shared" si="13"/>
        <v>196</v>
      </c>
      <c r="B873" s="53" t="s">
        <v>64</v>
      </c>
      <c r="C873" s="249">
        <v>1</v>
      </c>
      <c r="D873" s="55">
        <v>40687</v>
      </c>
      <c r="E873" s="8">
        <v>261.25</v>
      </c>
      <c r="F873" s="53" t="s">
        <v>46</v>
      </c>
      <c r="G873" s="53" t="s">
        <v>326</v>
      </c>
      <c r="H873" s="53" t="s">
        <v>1223</v>
      </c>
      <c r="I873" s="53" t="s">
        <v>94</v>
      </c>
      <c r="J873" s="53"/>
      <c r="K873" s="53"/>
      <c r="L873" s="234">
        <v>1233.8398000000002</v>
      </c>
      <c r="M873" s="205">
        <v>0</v>
      </c>
      <c r="N873" s="205">
        <v>0</v>
      </c>
      <c r="O873" s="205">
        <v>0</v>
      </c>
      <c r="P873" s="187">
        <v>0</v>
      </c>
      <c r="Q873" s="188">
        <v>0</v>
      </c>
    </row>
    <row r="874" spans="1:17" s="4" customFormat="1" ht="11.25" customHeight="1">
      <c r="A874" s="124">
        <f t="shared" si="13"/>
        <v>196</v>
      </c>
      <c r="B874" s="53" t="s">
        <v>64</v>
      </c>
      <c r="C874" s="249">
        <v>2</v>
      </c>
      <c r="D874" s="55">
        <v>40715</v>
      </c>
      <c r="E874" s="8">
        <v>261.25</v>
      </c>
      <c r="F874" s="53" t="s">
        <v>46</v>
      </c>
      <c r="G874" s="53" t="s">
        <v>326</v>
      </c>
      <c r="H874" s="53" t="s">
        <v>1223</v>
      </c>
      <c r="I874" s="53" t="s">
        <v>94</v>
      </c>
      <c r="J874" s="53"/>
      <c r="K874" s="53"/>
      <c r="L874" s="234">
        <v>1035.0885499999999</v>
      </c>
      <c r="M874" s="205">
        <v>0</v>
      </c>
      <c r="N874" s="205">
        <v>0</v>
      </c>
      <c r="O874" s="205">
        <v>0</v>
      </c>
      <c r="P874" s="187">
        <v>0</v>
      </c>
      <c r="Q874" s="188">
        <v>0</v>
      </c>
    </row>
    <row r="875" spans="1:17" s="4" customFormat="1" ht="11.25" customHeight="1">
      <c r="A875" s="124">
        <f t="shared" si="13"/>
        <v>196</v>
      </c>
      <c r="B875" s="53" t="s">
        <v>64</v>
      </c>
      <c r="C875" s="249">
        <v>3</v>
      </c>
      <c r="D875" s="55">
        <v>40794</v>
      </c>
      <c r="E875" s="8">
        <v>261.25</v>
      </c>
      <c r="F875" s="53" t="s">
        <v>46</v>
      </c>
      <c r="G875" s="53" t="s">
        <v>326</v>
      </c>
      <c r="H875" s="53" t="s">
        <v>1223</v>
      </c>
      <c r="I875" s="53" t="s">
        <v>94</v>
      </c>
      <c r="J875" s="53"/>
      <c r="K875" s="53"/>
      <c r="L875" s="234">
        <v>1135.7527</v>
      </c>
      <c r="M875" s="205">
        <v>0</v>
      </c>
      <c r="N875" s="205">
        <v>0</v>
      </c>
      <c r="O875" s="205">
        <v>0</v>
      </c>
      <c r="P875" s="187">
        <v>0</v>
      </c>
      <c r="Q875" s="188">
        <v>0</v>
      </c>
    </row>
    <row r="876" spans="1:17" s="4" customFormat="1" ht="11.25" customHeight="1">
      <c r="A876" s="124">
        <f t="shared" si="13"/>
        <v>196</v>
      </c>
      <c r="B876" s="53" t="s">
        <v>64</v>
      </c>
      <c r="C876" s="249">
        <v>4</v>
      </c>
      <c r="D876" s="55">
        <v>40799</v>
      </c>
      <c r="E876" s="8">
        <v>261.25</v>
      </c>
      <c r="F876" s="53" t="s">
        <v>46</v>
      </c>
      <c r="G876" s="53" t="s">
        <v>326</v>
      </c>
      <c r="H876" s="53" t="s">
        <v>1223</v>
      </c>
      <c r="I876" s="53" t="s">
        <v>94</v>
      </c>
      <c r="J876" s="53"/>
      <c r="K876" s="53"/>
      <c r="L876" s="234">
        <v>1109.6936499999999</v>
      </c>
      <c r="M876" s="205">
        <v>0</v>
      </c>
      <c r="N876" s="205">
        <v>0</v>
      </c>
      <c r="O876" s="205">
        <v>0</v>
      </c>
      <c r="P876" s="187">
        <v>0</v>
      </c>
      <c r="Q876" s="188">
        <v>0</v>
      </c>
    </row>
    <row r="877" spans="1:17" s="4" customFormat="1" ht="11.25" customHeight="1">
      <c r="A877" s="267">
        <f t="shared" si="13"/>
        <v>197</v>
      </c>
      <c r="B877" s="218" t="s">
        <v>365</v>
      </c>
      <c r="C877" s="251">
        <v>0</v>
      </c>
      <c r="D877" s="219"/>
      <c r="E877" s="271">
        <f>SUM(E878:E880)</f>
        <v>0</v>
      </c>
      <c r="F877" s="218" t="s">
        <v>501</v>
      </c>
      <c r="G877" s="218" t="s">
        <v>728</v>
      </c>
      <c r="H877" s="218" t="s">
        <v>987</v>
      </c>
      <c r="I877" s="218" t="s">
        <v>94</v>
      </c>
      <c r="J877" s="218"/>
      <c r="K877" s="218"/>
      <c r="L877" s="244">
        <v>0</v>
      </c>
      <c r="M877" s="244">
        <v>0</v>
      </c>
      <c r="N877" s="244">
        <v>0</v>
      </c>
      <c r="O877" s="244">
        <v>0</v>
      </c>
      <c r="P877" s="211">
        <v>0</v>
      </c>
      <c r="Q877" s="212">
        <v>0</v>
      </c>
    </row>
    <row r="878" spans="1:17" ht="11.25" customHeight="1">
      <c r="A878" s="124">
        <f t="shared" si="13"/>
        <v>197</v>
      </c>
      <c r="B878" s="136" t="s">
        <v>365</v>
      </c>
      <c r="C878" s="250">
        <v>1</v>
      </c>
      <c r="D878" s="138">
        <v>34984</v>
      </c>
      <c r="E878" s="92">
        <v>0</v>
      </c>
      <c r="F878" s="136" t="s">
        <v>501</v>
      </c>
      <c r="G878" s="136" t="s">
        <v>728</v>
      </c>
      <c r="H878" s="136" t="s">
        <v>987</v>
      </c>
      <c r="I878" s="136" t="s">
        <v>94</v>
      </c>
      <c r="J878" s="136"/>
      <c r="K878" s="136"/>
      <c r="L878" s="205">
        <v>0</v>
      </c>
      <c r="M878" s="205">
        <v>0</v>
      </c>
      <c r="N878" s="205">
        <v>0</v>
      </c>
      <c r="O878" s="205">
        <v>0</v>
      </c>
      <c r="P878" s="187">
        <v>0</v>
      </c>
      <c r="Q878" s="188">
        <v>0</v>
      </c>
    </row>
    <row r="879" spans="1:17" ht="11.25" customHeight="1">
      <c r="A879" s="124">
        <f t="shared" si="13"/>
        <v>197</v>
      </c>
      <c r="B879" s="136" t="s">
        <v>365</v>
      </c>
      <c r="C879" s="250">
        <v>2</v>
      </c>
      <c r="D879" s="138">
        <v>34984</v>
      </c>
      <c r="E879" s="92">
        <v>0</v>
      </c>
      <c r="F879" s="136" t="s">
        <v>501</v>
      </c>
      <c r="G879" s="136" t="s">
        <v>728</v>
      </c>
      <c r="H879" s="136" t="s">
        <v>987</v>
      </c>
      <c r="I879" s="136" t="s">
        <v>94</v>
      </c>
      <c r="J879" s="136"/>
      <c r="K879" s="136"/>
      <c r="L879" s="205">
        <v>0</v>
      </c>
      <c r="M879" s="205">
        <v>0</v>
      </c>
      <c r="N879" s="205">
        <v>0</v>
      </c>
      <c r="O879" s="205">
        <v>0</v>
      </c>
      <c r="P879" s="187">
        <v>0</v>
      </c>
      <c r="Q879" s="188">
        <v>0</v>
      </c>
    </row>
    <row r="880" spans="1:17" ht="11.25" customHeight="1">
      <c r="A880" s="124">
        <f t="shared" si="13"/>
        <v>197</v>
      </c>
      <c r="B880" s="136" t="s">
        <v>365</v>
      </c>
      <c r="C880" s="250">
        <v>3</v>
      </c>
      <c r="D880" s="138">
        <v>34984</v>
      </c>
      <c r="E880" s="92">
        <v>0</v>
      </c>
      <c r="F880" s="136" t="s">
        <v>501</v>
      </c>
      <c r="G880" s="136" t="s">
        <v>728</v>
      </c>
      <c r="H880" s="136" t="s">
        <v>987</v>
      </c>
      <c r="I880" s="136" t="s">
        <v>94</v>
      </c>
      <c r="J880" s="136"/>
      <c r="K880" s="136"/>
      <c r="L880" s="205">
        <v>0</v>
      </c>
      <c r="M880" s="205">
        <v>0</v>
      </c>
      <c r="N880" s="205">
        <v>0</v>
      </c>
      <c r="O880" s="205">
        <v>0</v>
      </c>
      <c r="P880" s="187">
        <v>0</v>
      </c>
      <c r="Q880" s="188">
        <v>0</v>
      </c>
    </row>
    <row r="881" spans="1:17" ht="11.25" customHeight="1">
      <c r="A881" s="267">
        <f t="shared" si="13"/>
        <v>198</v>
      </c>
      <c r="B881" s="218" t="s">
        <v>509</v>
      </c>
      <c r="C881" s="251">
        <v>0</v>
      </c>
      <c r="D881" s="219"/>
      <c r="E881" s="271">
        <f>SUM(E882:E883)</f>
        <v>119.8</v>
      </c>
      <c r="F881" s="218" t="s">
        <v>142</v>
      </c>
      <c r="G881" s="218" t="s">
        <v>326</v>
      </c>
      <c r="H881" s="218" t="s">
        <v>886</v>
      </c>
      <c r="I881" s="218" t="s">
        <v>827</v>
      </c>
      <c r="J881" s="218" t="s">
        <v>576</v>
      </c>
      <c r="K881" s="218" t="s">
        <v>668</v>
      </c>
      <c r="L881" s="244">
        <v>0</v>
      </c>
      <c r="M881" s="244">
        <v>0</v>
      </c>
      <c r="N881" s="244">
        <v>0</v>
      </c>
      <c r="O881" s="244">
        <v>0</v>
      </c>
      <c r="P881" s="211">
        <v>0</v>
      </c>
      <c r="Q881" s="212">
        <v>0</v>
      </c>
    </row>
    <row r="882" spans="1:17" s="4" customFormat="1" ht="11.25" customHeight="1">
      <c r="A882" s="124">
        <f t="shared" si="13"/>
        <v>198</v>
      </c>
      <c r="B882" s="53" t="s">
        <v>799</v>
      </c>
      <c r="C882" s="249">
        <v>1</v>
      </c>
      <c r="D882" s="55">
        <v>38575</v>
      </c>
      <c r="E882" s="92">
        <v>70</v>
      </c>
      <c r="F882" s="53" t="s">
        <v>142</v>
      </c>
      <c r="G882" s="53" t="s">
        <v>326</v>
      </c>
      <c r="H882" s="53" t="s">
        <v>886</v>
      </c>
      <c r="I882" s="53" t="s">
        <v>827</v>
      </c>
      <c r="J882" s="53" t="s">
        <v>576</v>
      </c>
      <c r="K882" s="53" t="s">
        <v>668</v>
      </c>
      <c r="L882" s="234">
        <v>0</v>
      </c>
      <c r="M882" s="234">
        <v>0</v>
      </c>
      <c r="N882" s="234">
        <v>0</v>
      </c>
      <c r="O882" s="234">
        <v>0</v>
      </c>
      <c r="P882" s="187">
        <v>0</v>
      </c>
      <c r="Q882" s="188">
        <v>0</v>
      </c>
    </row>
    <row r="883" spans="1:17" ht="11.25" customHeight="1">
      <c r="A883" s="124">
        <f t="shared" si="13"/>
        <v>198</v>
      </c>
      <c r="B883" s="53" t="s">
        <v>799</v>
      </c>
      <c r="C883" s="249">
        <v>2</v>
      </c>
      <c r="D883" s="55">
        <v>38548</v>
      </c>
      <c r="E883" s="92">
        <v>49.8</v>
      </c>
      <c r="F883" s="53" t="s">
        <v>142</v>
      </c>
      <c r="G883" s="53" t="s">
        <v>326</v>
      </c>
      <c r="H883" s="53" t="s">
        <v>886</v>
      </c>
      <c r="I883" s="53" t="s">
        <v>827</v>
      </c>
      <c r="J883" s="53" t="s">
        <v>576</v>
      </c>
      <c r="K883" s="53" t="s">
        <v>668</v>
      </c>
      <c r="L883" s="234">
        <v>0</v>
      </c>
      <c r="M883" s="234">
        <v>0</v>
      </c>
      <c r="N883" s="234">
        <v>0</v>
      </c>
      <c r="O883" s="234">
        <v>0</v>
      </c>
      <c r="P883" s="187">
        <v>0</v>
      </c>
      <c r="Q883" s="188">
        <v>0</v>
      </c>
    </row>
    <row r="884" spans="1:17" ht="11.25" customHeight="1">
      <c r="A884" s="267">
        <f t="shared" si="13"/>
        <v>199</v>
      </c>
      <c r="B884" s="209" t="s">
        <v>688</v>
      </c>
      <c r="C884" s="248">
        <v>0</v>
      </c>
      <c r="D884" s="210"/>
      <c r="E884" s="271">
        <f>SUM(E885:E886)</f>
        <v>270</v>
      </c>
      <c r="F884" s="209" t="s">
        <v>523</v>
      </c>
      <c r="G884" s="209" t="s">
        <v>326</v>
      </c>
      <c r="H884" s="209" t="s">
        <v>689</v>
      </c>
      <c r="I884" s="209" t="s">
        <v>827</v>
      </c>
      <c r="J884" s="209" t="s">
        <v>571</v>
      </c>
      <c r="K884" s="209" t="s">
        <v>826</v>
      </c>
      <c r="L884" s="244">
        <v>1219.0940000000001</v>
      </c>
      <c r="M884" s="244">
        <v>1397.231</v>
      </c>
      <c r="N884" s="244">
        <v>0</v>
      </c>
      <c r="O884" s="244">
        <v>586</v>
      </c>
      <c r="P884" s="211">
        <v>1330452.9261028045</v>
      </c>
      <c r="Q884" s="212">
        <v>1.0913456436524209</v>
      </c>
    </row>
    <row r="885" spans="1:17" s="4" customFormat="1" ht="11.25" customHeight="1">
      <c r="A885" s="124">
        <f t="shared" si="13"/>
        <v>199</v>
      </c>
      <c r="B885" s="53" t="s">
        <v>688</v>
      </c>
      <c r="C885" s="249">
        <v>1</v>
      </c>
      <c r="D885" s="55">
        <v>40890</v>
      </c>
      <c r="E885" s="92">
        <v>135</v>
      </c>
      <c r="F885" s="53" t="s">
        <v>523</v>
      </c>
      <c r="G885" s="53" t="s">
        <v>326</v>
      </c>
      <c r="H885" s="53" t="s">
        <v>689</v>
      </c>
      <c r="I885" s="53" t="s">
        <v>827</v>
      </c>
      <c r="J885" s="53" t="s">
        <v>571</v>
      </c>
      <c r="K885" s="53" t="s">
        <v>826</v>
      </c>
      <c r="L885" s="234">
        <v>510.32400000000001</v>
      </c>
      <c r="M885" s="234">
        <v>589.62900000000002</v>
      </c>
      <c r="N885" s="234">
        <v>0</v>
      </c>
      <c r="O885" s="234">
        <v>334</v>
      </c>
      <c r="P885" s="187">
        <v>561705.42035954469</v>
      </c>
      <c r="Q885" s="188">
        <v>1.1006839191563491</v>
      </c>
    </row>
    <row r="886" spans="1:17" s="4" customFormat="1" ht="11.25" customHeight="1">
      <c r="A886" s="124">
        <f t="shared" si="13"/>
        <v>199</v>
      </c>
      <c r="B886" s="53" t="s">
        <v>688</v>
      </c>
      <c r="C886" s="249">
        <v>2</v>
      </c>
      <c r="D886" s="55">
        <v>41081</v>
      </c>
      <c r="E886" s="92">
        <v>135</v>
      </c>
      <c r="F886" s="53" t="s">
        <v>523</v>
      </c>
      <c r="G886" s="53" t="s">
        <v>326</v>
      </c>
      <c r="H886" s="53" t="s">
        <v>689</v>
      </c>
      <c r="I886" s="53" t="s">
        <v>827</v>
      </c>
      <c r="J886" s="53" t="s">
        <v>571</v>
      </c>
      <c r="K886" s="53" t="s">
        <v>826</v>
      </c>
      <c r="L886" s="234">
        <v>708.77</v>
      </c>
      <c r="M886" s="234">
        <v>807.60199999999998</v>
      </c>
      <c r="N886" s="234">
        <v>0</v>
      </c>
      <c r="O886" s="234">
        <v>252</v>
      </c>
      <c r="P886" s="187">
        <v>768747.5057432598</v>
      </c>
      <c r="Q886" s="188">
        <v>1.0846219588064674</v>
      </c>
    </row>
    <row r="887" spans="1:17" ht="11.25" customHeight="1">
      <c r="A887" s="267">
        <f t="shared" si="13"/>
        <v>200</v>
      </c>
      <c r="B887" s="209" t="s">
        <v>138</v>
      </c>
      <c r="C887" s="248">
        <v>0</v>
      </c>
      <c r="D887" s="210"/>
      <c r="E887" s="271">
        <f>SUM(E888)</f>
        <v>0</v>
      </c>
      <c r="F887" s="209" t="s">
        <v>135</v>
      </c>
      <c r="G887" s="209" t="s">
        <v>326</v>
      </c>
      <c r="H887" s="209" t="s">
        <v>139</v>
      </c>
      <c r="I887" s="209" t="s">
        <v>827</v>
      </c>
      <c r="J887" s="209" t="s">
        <v>120</v>
      </c>
      <c r="K887" s="209" t="s">
        <v>826</v>
      </c>
      <c r="L887" s="244">
        <v>0</v>
      </c>
      <c r="M887" s="244">
        <v>0</v>
      </c>
      <c r="N887" s="244">
        <v>0</v>
      </c>
      <c r="O887" s="244">
        <v>0</v>
      </c>
      <c r="P887" s="211">
        <v>0</v>
      </c>
      <c r="Q887" s="212">
        <v>0</v>
      </c>
    </row>
    <row r="888" spans="1:17" ht="11.25" customHeight="1">
      <c r="A888" s="124">
        <f t="shared" si="13"/>
        <v>200</v>
      </c>
      <c r="B888" s="53" t="s">
        <v>138</v>
      </c>
      <c r="C888" s="249">
        <v>1</v>
      </c>
      <c r="D888" s="55">
        <v>36317</v>
      </c>
      <c r="E888" s="92">
        <v>0</v>
      </c>
      <c r="F888" s="53" t="s">
        <v>135</v>
      </c>
      <c r="G888" s="53" t="s">
        <v>326</v>
      </c>
      <c r="H888" s="53" t="s">
        <v>139</v>
      </c>
      <c r="I888" s="53" t="s">
        <v>827</v>
      </c>
      <c r="J888" s="53" t="s">
        <v>120</v>
      </c>
      <c r="K888" s="53" t="s">
        <v>826</v>
      </c>
      <c r="L888" s="205">
        <v>0</v>
      </c>
      <c r="M888" s="205">
        <v>0</v>
      </c>
      <c r="N888" s="205">
        <v>0</v>
      </c>
      <c r="O888" s="205">
        <v>0</v>
      </c>
      <c r="P888" s="187">
        <v>0</v>
      </c>
      <c r="Q888" s="188">
        <v>0</v>
      </c>
    </row>
    <row r="889" spans="1:17" s="4" customFormat="1" ht="11.25" customHeight="1">
      <c r="A889" s="267">
        <f t="shared" si="13"/>
        <v>201</v>
      </c>
      <c r="B889" s="209" t="s">
        <v>1221</v>
      </c>
      <c r="C889" s="248">
        <v>0</v>
      </c>
      <c r="D889" s="210"/>
      <c r="E889" s="271">
        <f>SUM(E890:E892)</f>
        <v>195</v>
      </c>
      <c r="F889" s="209" t="s">
        <v>46</v>
      </c>
      <c r="G889" s="209" t="s">
        <v>728</v>
      </c>
      <c r="H889" s="209" t="s">
        <v>346</v>
      </c>
      <c r="I889" s="209" t="s">
        <v>94</v>
      </c>
      <c r="J889" s="209"/>
      <c r="K889" s="209"/>
      <c r="L889" s="244">
        <v>231.26784999999995</v>
      </c>
      <c r="M889" s="244">
        <v>0</v>
      </c>
      <c r="N889" s="244">
        <v>0</v>
      </c>
      <c r="O889" s="244">
        <v>0</v>
      </c>
      <c r="P889" s="211">
        <v>0</v>
      </c>
      <c r="Q889" s="212">
        <v>0</v>
      </c>
    </row>
    <row r="890" spans="1:17" s="4" customFormat="1" ht="11.25" customHeight="1">
      <c r="A890" s="124">
        <f t="shared" si="13"/>
        <v>201</v>
      </c>
      <c r="B890" s="53" t="s">
        <v>1221</v>
      </c>
      <c r="C890" s="249">
        <v>1</v>
      </c>
      <c r="D890" s="55">
        <v>42610</v>
      </c>
      <c r="E890" s="8">
        <v>65</v>
      </c>
      <c r="F890" s="123" t="s">
        <v>46</v>
      </c>
      <c r="G890" s="123" t="s">
        <v>728</v>
      </c>
      <c r="H890" s="123" t="s">
        <v>346</v>
      </c>
      <c r="I890" s="53" t="s">
        <v>94</v>
      </c>
      <c r="J890" s="53"/>
      <c r="K890" s="53"/>
      <c r="L890" s="234">
        <v>73.828999999999994</v>
      </c>
      <c r="M890" s="205">
        <v>0</v>
      </c>
      <c r="N890" s="205">
        <v>0</v>
      </c>
      <c r="O890" s="205">
        <v>0</v>
      </c>
      <c r="P890" s="187">
        <v>0</v>
      </c>
      <c r="Q890" s="188">
        <v>0</v>
      </c>
    </row>
    <row r="891" spans="1:17" ht="11.25" customHeight="1">
      <c r="A891" s="124">
        <f t="shared" si="13"/>
        <v>201</v>
      </c>
      <c r="B891" s="53" t="s">
        <v>1221</v>
      </c>
      <c r="C891" s="249">
        <v>2</v>
      </c>
      <c r="D891" s="55">
        <v>42737</v>
      </c>
      <c r="E891" s="8">
        <v>65</v>
      </c>
      <c r="F891" s="123" t="s">
        <v>46</v>
      </c>
      <c r="G891" s="123" t="s">
        <v>728</v>
      </c>
      <c r="H891" s="123" t="s">
        <v>346</v>
      </c>
      <c r="I891" s="53" t="s">
        <v>94</v>
      </c>
      <c r="J891" s="53"/>
      <c r="K891" s="53"/>
      <c r="L891" s="234">
        <v>85.181949999999986</v>
      </c>
      <c r="M891" s="205">
        <v>0</v>
      </c>
      <c r="N891" s="205">
        <v>0</v>
      </c>
      <c r="O891" s="205">
        <v>0</v>
      </c>
      <c r="P891" s="187">
        <v>0</v>
      </c>
      <c r="Q891" s="188">
        <v>0</v>
      </c>
    </row>
    <row r="892" spans="1:17" ht="11.25" customHeight="1">
      <c r="A892" s="124">
        <f t="shared" si="13"/>
        <v>201</v>
      </c>
      <c r="B892" s="53" t="s">
        <v>1221</v>
      </c>
      <c r="C892" s="249">
        <v>3</v>
      </c>
      <c r="D892" s="55">
        <v>42547</v>
      </c>
      <c r="E892" s="8">
        <v>65</v>
      </c>
      <c r="F892" s="123" t="s">
        <v>46</v>
      </c>
      <c r="G892" s="123" t="s">
        <v>728</v>
      </c>
      <c r="H892" s="123" t="s">
        <v>346</v>
      </c>
      <c r="I892" s="53" t="s">
        <v>94</v>
      </c>
      <c r="J892" s="53"/>
      <c r="K892" s="53"/>
      <c r="L892" s="234">
        <v>72.256899999999987</v>
      </c>
      <c r="M892" s="205">
        <v>0</v>
      </c>
      <c r="N892" s="205">
        <v>0</v>
      </c>
      <c r="O892" s="205">
        <v>0</v>
      </c>
      <c r="P892" s="187">
        <v>0</v>
      </c>
      <c r="Q892" s="188">
        <v>0</v>
      </c>
    </row>
    <row r="893" spans="1:17" ht="11.25" customHeight="1">
      <c r="A893" s="267">
        <f t="shared" si="13"/>
        <v>202</v>
      </c>
      <c r="B893" s="209" t="s">
        <v>1217</v>
      </c>
      <c r="C893" s="248">
        <v>0</v>
      </c>
      <c r="D893" s="210"/>
      <c r="E893" s="271">
        <f>SUM(E894:E895)</f>
        <v>439</v>
      </c>
      <c r="F893" s="209" t="s">
        <v>879</v>
      </c>
      <c r="G893" s="209" t="s">
        <v>326</v>
      </c>
      <c r="H893" s="261" t="s">
        <v>1218</v>
      </c>
      <c r="I893" s="209" t="s">
        <v>827</v>
      </c>
      <c r="J893" s="209" t="s">
        <v>576</v>
      </c>
      <c r="K893" s="209" t="s">
        <v>668</v>
      </c>
      <c r="L893" s="244">
        <v>522.41499999999996</v>
      </c>
      <c r="M893" s="244">
        <v>111.05499999999999</v>
      </c>
      <c r="N893" s="244">
        <v>0</v>
      </c>
      <c r="O893" s="244">
        <v>0</v>
      </c>
      <c r="P893" s="211">
        <v>217174.49186869795</v>
      </c>
      <c r="Q893" s="212">
        <v>0.41571258839944863</v>
      </c>
    </row>
    <row r="894" spans="1:17" s="4" customFormat="1" ht="11.25" customHeight="1">
      <c r="A894" s="124">
        <f t="shared" si="13"/>
        <v>202</v>
      </c>
      <c r="B894" s="53" t="s">
        <v>1217</v>
      </c>
      <c r="C894" s="249">
        <v>1</v>
      </c>
      <c r="D894" s="55">
        <v>42694</v>
      </c>
      <c r="E894" s="92">
        <v>225</v>
      </c>
      <c r="F894" s="123" t="s">
        <v>879</v>
      </c>
      <c r="G894" s="123" t="s">
        <v>326</v>
      </c>
      <c r="H894" s="123" t="s">
        <v>1218</v>
      </c>
      <c r="I894" s="53" t="s">
        <v>827</v>
      </c>
      <c r="J894" s="53" t="s">
        <v>576</v>
      </c>
      <c r="K894" s="53" t="s">
        <v>668</v>
      </c>
      <c r="L894" s="234">
        <v>314.41500000000002</v>
      </c>
      <c r="M894" s="234">
        <v>67.870999999999995</v>
      </c>
      <c r="N894" s="234">
        <v>0</v>
      </c>
      <c r="O894" s="234">
        <v>0</v>
      </c>
      <c r="P894" s="187">
        <v>132725.67590491558</v>
      </c>
      <c r="Q894" s="188">
        <v>0.42213531766905382</v>
      </c>
    </row>
    <row r="895" spans="1:17" ht="11.25" customHeight="1">
      <c r="A895" s="124">
        <f t="shared" si="13"/>
        <v>202</v>
      </c>
      <c r="B895" s="53" t="s">
        <v>1366</v>
      </c>
      <c r="C895" s="249">
        <v>2</v>
      </c>
      <c r="D895" s="55">
        <v>41448</v>
      </c>
      <c r="E895" s="92">
        <v>214</v>
      </c>
      <c r="F895" s="123" t="s">
        <v>879</v>
      </c>
      <c r="G895" s="123"/>
      <c r="H895" s="123"/>
      <c r="I895" s="53" t="s">
        <v>827</v>
      </c>
      <c r="J895" s="53" t="s">
        <v>576</v>
      </c>
      <c r="K895" s="53" t="s">
        <v>668</v>
      </c>
      <c r="L895" s="234">
        <v>208</v>
      </c>
      <c r="M895" s="234">
        <v>43.183999999999997</v>
      </c>
      <c r="N895" s="234">
        <v>0</v>
      </c>
      <c r="O895" s="234">
        <v>0</v>
      </c>
      <c r="P895" s="187">
        <v>84448.815963782385</v>
      </c>
      <c r="Q895" s="188">
        <v>0.40600392290279991</v>
      </c>
    </row>
    <row r="896" spans="1:17" ht="11.25" customHeight="1">
      <c r="A896" s="267">
        <f t="shared" si="13"/>
        <v>203</v>
      </c>
      <c r="B896" s="209" t="s">
        <v>691</v>
      </c>
      <c r="C896" s="248">
        <v>0</v>
      </c>
      <c r="D896" s="210"/>
      <c r="E896" s="271">
        <f>SUM(E897)</f>
        <v>35</v>
      </c>
      <c r="F896" s="209" t="s">
        <v>523</v>
      </c>
      <c r="G896" s="209" t="s">
        <v>326</v>
      </c>
      <c r="H896" s="209" t="s">
        <v>694</v>
      </c>
      <c r="I896" s="209" t="s">
        <v>827</v>
      </c>
      <c r="J896" s="209" t="s">
        <v>571</v>
      </c>
      <c r="K896" s="209" t="s">
        <v>826</v>
      </c>
      <c r="L896" s="244">
        <v>0</v>
      </c>
      <c r="M896" s="244">
        <v>0</v>
      </c>
      <c r="N896" s="244">
        <v>0</v>
      </c>
      <c r="O896" s="244">
        <v>0</v>
      </c>
      <c r="P896" s="211">
        <v>0</v>
      </c>
      <c r="Q896" s="212">
        <v>0</v>
      </c>
    </row>
    <row r="897" spans="1:17" s="4" customFormat="1" ht="11.25" customHeight="1">
      <c r="A897" s="124">
        <f t="shared" si="13"/>
        <v>203</v>
      </c>
      <c r="B897" s="53" t="s">
        <v>691</v>
      </c>
      <c r="C897" s="249">
        <v>1</v>
      </c>
      <c r="D897" s="55">
        <v>40953</v>
      </c>
      <c r="E897" s="92">
        <v>35</v>
      </c>
      <c r="F897" s="53" t="s">
        <v>523</v>
      </c>
      <c r="G897" s="53" t="s">
        <v>326</v>
      </c>
      <c r="H897" s="53" t="s">
        <v>694</v>
      </c>
      <c r="I897" s="53" t="s">
        <v>827</v>
      </c>
      <c r="J897" s="53" t="s">
        <v>571</v>
      </c>
      <c r="K897" s="53" t="s">
        <v>826</v>
      </c>
      <c r="L897" s="234">
        <v>0</v>
      </c>
      <c r="M897" s="234">
        <v>0</v>
      </c>
      <c r="N897" s="234">
        <v>0</v>
      </c>
      <c r="O897" s="234">
        <v>0</v>
      </c>
      <c r="P897" s="187">
        <v>0</v>
      </c>
      <c r="Q897" s="188">
        <v>0</v>
      </c>
    </row>
    <row r="898" spans="1:17" ht="11.25" customHeight="1">
      <c r="A898" s="267">
        <f t="shared" si="13"/>
        <v>204</v>
      </c>
      <c r="B898" s="209" t="s">
        <v>34</v>
      </c>
      <c r="C898" s="248">
        <v>0</v>
      </c>
      <c r="D898" s="210"/>
      <c r="E898" s="271">
        <f>SUM(E899:E907)</f>
        <v>291</v>
      </c>
      <c r="F898" s="209" t="s">
        <v>287</v>
      </c>
      <c r="G898" s="209" t="s">
        <v>569</v>
      </c>
      <c r="H898" s="209" t="s">
        <v>1325</v>
      </c>
      <c r="I898" s="209" t="s">
        <v>827</v>
      </c>
      <c r="J898" s="209" t="s">
        <v>576</v>
      </c>
      <c r="K898" s="209" t="s">
        <v>668</v>
      </c>
      <c r="L898" s="244">
        <v>1521.8895199999999</v>
      </c>
      <c r="M898" s="244">
        <v>482.30898000000019</v>
      </c>
      <c r="N898" s="244">
        <v>0</v>
      </c>
      <c r="O898" s="244">
        <v>0</v>
      </c>
      <c r="P898" s="211">
        <v>911361.34316227306</v>
      </c>
      <c r="Q898" s="212">
        <v>0.59883541557094966</v>
      </c>
    </row>
    <row r="899" spans="1:17" s="4" customFormat="1" ht="11.25" customHeight="1">
      <c r="A899" s="124">
        <f t="shared" si="13"/>
        <v>204</v>
      </c>
      <c r="B899" s="53" t="s">
        <v>34</v>
      </c>
      <c r="C899" s="249">
        <v>1</v>
      </c>
      <c r="D899" s="55">
        <v>34776</v>
      </c>
      <c r="E899" s="92">
        <v>33.5</v>
      </c>
      <c r="F899" s="53" t="s">
        <v>287</v>
      </c>
      <c r="G899" s="53" t="s">
        <v>569</v>
      </c>
      <c r="H899" s="53" t="s">
        <v>370</v>
      </c>
      <c r="I899" s="53" t="s">
        <v>827</v>
      </c>
      <c r="J899" s="53" t="s">
        <v>576</v>
      </c>
      <c r="K899" s="53" t="s">
        <v>668</v>
      </c>
      <c r="L899" s="234">
        <v>161.41633882881214</v>
      </c>
      <c r="M899" s="234">
        <v>51.277668223330643</v>
      </c>
      <c r="N899" s="234">
        <v>0</v>
      </c>
      <c r="O899" s="234">
        <v>0</v>
      </c>
      <c r="P899" s="187">
        <v>96893.250020441235</v>
      </c>
      <c r="Q899" s="188">
        <v>0.60026915938912495</v>
      </c>
    </row>
    <row r="900" spans="1:17" s="4" customFormat="1" ht="11.25" customHeight="1">
      <c r="A900" s="124">
        <f t="shared" ref="A900:A963" si="14">IF(C900&gt;0,A899,A899+1)</f>
        <v>204</v>
      </c>
      <c r="B900" s="53" t="s">
        <v>34</v>
      </c>
      <c r="C900" s="249">
        <v>2</v>
      </c>
      <c r="D900" s="55">
        <v>34780</v>
      </c>
      <c r="E900" s="92">
        <v>33.5</v>
      </c>
      <c r="F900" s="53" t="s">
        <v>287</v>
      </c>
      <c r="G900" s="53" t="s">
        <v>569</v>
      </c>
      <c r="H900" s="53" t="s">
        <v>370</v>
      </c>
      <c r="I900" s="53" t="s">
        <v>827</v>
      </c>
      <c r="J900" s="53" t="s">
        <v>576</v>
      </c>
      <c r="K900" s="53" t="s">
        <v>668</v>
      </c>
      <c r="L900" s="234">
        <v>215.09381883446025</v>
      </c>
      <c r="M900" s="234">
        <v>68.329572824593882</v>
      </c>
      <c r="N900" s="234">
        <v>0</v>
      </c>
      <c r="O900" s="234">
        <v>0</v>
      </c>
      <c r="P900" s="187">
        <v>129114.18582155819</v>
      </c>
      <c r="Q900" s="188">
        <v>0.60026915938912495</v>
      </c>
    </row>
    <row r="901" spans="1:17" ht="11.25" customHeight="1">
      <c r="A901" s="124">
        <f t="shared" si="14"/>
        <v>204</v>
      </c>
      <c r="B901" s="53" t="s">
        <v>34</v>
      </c>
      <c r="C901" s="249">
        <v>3</v>
      </c>
      <c r="D901" s="55">
        <v>34880</v>
      </c>
      <c r="E901" s="92">
        <v>33.5</v>
      </c>
      <c r="F901" s="53" t="s">
        <v>287</v>
      </c>
      <c r="G901" s="53" t="s">
        <v>569</v>
      </c>
      <c r="H901" s="53" t="s">
        <v>370</v>
      </c>
      <c r="I901" s="53" t="s">
        <v>827</v>
      </c>
      <c r="J901" s="53" t="s">
        <v>576</v>
      </c>
      <c r="K901" s="53" t="s">
        <v>668</v>
      </c>
      <c r="L901" s="234">
        <v>152.83966145020145</v>
      </c>
      <c r="M901" s="234">
        <v>47.37161677209366</v>
      </c>
      <c r="N901" s="234">
        <v>0</v>
      </c>
      <c r="O901" s="234">
        <v>0</v>
      </c>
      <c r="P901" s="187">
        <v>89512.453799188472</v>
      </c>
      <c r="Q901" s="188">
        <v>0.58566247104880964</v>
      </c>
    </row>
    <row r="902" spans="1:17" s="4" customFormat="1" ht="11.25" customHeight="1">
      <c r="A902" s="124">
        <f t="shared" si="14"/>
        <v>204</v>
      </c>
      <c r="B902" s="53" t="s">
        <v>34</v>
      </c>
      <c r="C902" s="249">
        <v>4</v>
      </c>
      <c r="D902" s="55">
        <v>34910</v>
      </c>
      <c r="E902" s="92">
        <v>33.5</v>
      </c>
      <c r="F902" s="53" t="s">
        <v>287</v>
      </c>
      <c r="G902" s="53" t="s">
        <v>569</v>
      </c>
      <c r="H902" s="53" t="s">
        <v>370</v>
      </c>
      <c r="I902" s="53" t="s">
        <v>827</v>
      </c>
      <c r="J902" s="53" t="s">
        <v>576</v>
      </c>
      <c r="K902" s="53" t="s">
        <v>668</v>
      </c>
      <c r="L902" s="234">
        <v>200.25498249412405</v>
      </c>
      <c r="M902" s="234">
        <v>62.067674040908869</v>
      </c>
      <c r="N902" s="234">
        <v>0</v>
      </c>
      <c r="O902" s="234">
        <v>0</v>
      </c>
      <c r="P902" s="187">
        <v>117281.82788734479</v>
      </c>
      <c r="Q902" s="188">
        <v>0.58566247104880953</v>
      </c>
    </row>
    <row r="903" spans="1:17" s="4" customFormat="1" ht="11.25" customHeight="1">
      <c r="A903" s="124">
        <f t="shared" si="14"/>
        <v>204</v>
      </c>
      <c r="B903" s="53" t="s">
        <v>34</v>
      </c>
      <c r="C903" s="249">
        <v>5</v>
      </c>
      <c r="D903" s="55">
        <v>35126</v>
      </c>
      <c r="E903" s="92">
        <v>33.5</v>
      </c>
      <c r="F903" s="53" t="s">
        <v>287</v>
      </c>
      <c r="G903" s="53" t="s">
        <v>569</v>
      </c>
      <c r="H903" s="53" t="s">
        <v>370</v>
      </c>
      <c r="I903" s="53" t="s">
        <v>827</v>
      </c>
      <c r="J903" s="53" t="s">
        <v>576</v>
      </c>
      <c r="K903" s="53" t="s">
        <v>668</v>
      </c>
      <c r="L903" s="234">
        <v>159.40024341098669</v>
      </c>
      <c r="M903" s="234">
        <v>51.502637461488291</v>
      </c>
      <c r="N903" s="234">
        <v>0</v>
      </c>
      <c r="O903" s="234">
        <v>0</v>
      </c>
      <c r="P903" s="187">
        <v>97318.347365834939</v>
      </c>
      <c r="Q903" s="188">
        <v>0.61052822306497967</v>
      </c>
    </row>
    <row r="904" spans="1:17" ht="11.25" customHeight="1">
      <c r="A904" s="124">
        <f t="shared" si="14"/>
        <v>204</v>
      </c>
      <c r="B904" s="53" t="s">
        <v>34</v>
      </c>
      <c r="C904" s="249">
        <v>6</v>
      </c>
      <c r="D904" s="55">
        <v>35353</v>
      </c>
      <c r="E904" s="92">
        <v>33.5</v>
      </c>
      <c r="F904" s="53" t="s">
        <v>287</v>
      </c>
      <c r="G904" s="53" t="s">
        <v>569</v>
      </c>
      <c r="H904" s="53" t="s">
        <v>370</v>
      </c>
      <c r="I904" s="53" t="s">
        <v>827</v>
      </c>
      <c r="J904" s="53" t="s">
        <v>576</v>
      </c>
      <c r="K904" s="53" t="s">
        <v>668</v>
      </c>
      <c r="L904" s="234">
        <v>208.32439669128726</v>
      </c>
      <c r="M904" s="234">
        <v>67.310159931883291</v>
      </c>
      <c r="N904" s="234">
        <v>0</v>
      </c>
      <c r="O904" s="234">
        <v>0</v>
      </c>
      <c r="P904" s="187">
        <v>127187.92373301556</v>
      </c>
      <c r="Q904" s="188">
        <v>0.61052822306497978</v>
      </c>
    </row>
    <row r="905" spans="1:17" s="4" customFormat="1" ht="11.25" customHeight="1">
      <c r="A905" s="124">
        <f t="shared" si="14"/>
        <v>204</v>
      </c>
      <c r="B905" s="53" t="s">
        <v>34</v>
      </c>
      <c r="C905" s="249">
        <v>7</v>
      </c>
      <c r="D905" s="55">
        <v>35855</v>
      </c>
      <c r="E905" s="92">
        <v>30</v>
      </c>
      <c r="F905" s="53" t="s">
        <v>287</v>
      </c>
      <c r="G905" s="53" t="s">
        <v>569</v>
      </c>
      <c r="H905" s="53" t="s">
        <v>370</v>
      </c>
      <c r="I905" s="53" t="s">
        <v>827</v>
      </c>
      <c r="J905" s="53" t="s">
        <v>576</v>
      </c>
      <c r="K905" s="53" t="s">
        <v>668</v>
      </c>
      <c r="L905" s="234">
        <v>144.42568312606292</v>
      </c>
      <c r="M905" s="234">
        <v>45.880189799870685</v>
      </c>
      <c r="N905" s="234">
        <v>0</v>
      </c>
      <c r="O905" s="234">
        <v>0</v>
      </c>
      <c r="P905" s="187">
        <v>86694.28340428193</v>
      </c>
      <c r="Q905" s="188">
        <v>0.60026915938912506</v>
      </c>
    </row>
    <row r="906" spans="1:17" ht="11.25" customHeight="1">
      <c r="A906" s="124">
        <f t="shared" si="14"/>
        <v>204</v>
      </c>
      <c r="B906" s="53" t="s">
        <v>34</v>
      </c>
      <c r="C906" s="249">
        <v>8</v>
      </c>
      <c r="D906" s="55">
        <v>35882</v>
      </c>
      <c r="E906" s="92">
        <v>30</v>
      </c>
      <c r="F906" s="53" t="s">
        <v>287</v>
      </c>
      <c r="G906" s="53" t="s">
        <v>569</v>
      </c>
      <c r="H906" s="53" t="s">
        <v>370</v>
      </c>
      <c r="I906" s="53" t="s">
        <v>827</v>
      </c>
      <c r="J906" s="53" t="s">
        <v>576</v>
      </c>
      <c r="K906" s="53" t="s">
        <v>668</v>
      </c>
      <c r="L906" s="234">
        <v>147.6280856458558</v>
      </c>
      <c r="M906" s="234">
        <v>45.756324187435482</v>
      </c>
      <c r="N906" s="234">
        <v>0</v>
      </c>
      <c r="O906" s="234">
        <v>0</v>
      </c>
      <c r="P906" s="187">
        <v>86460.229435557208</v>
      </c>
      <c r="Q906" s="188">
        <v>0.58566247104880964</v>
      </c>
    </row>
    <row r="907" spans="1:17" ht="11.25" customHeight="1">
      <c r="A907" s="124">
        <f t="shared" si="14"/>
        <v>204</v>
      </c>
      <c r="B907" s="53" t="s">
        <v>34</v>
      </c>
      <c r="C907" s="249">
        <v>9</v>
      </c>
      <c r="D907" s="55">
        <v>35981</v>
      </c>
      <c r="E907" s="92">
        <v>30</v>
      </c>
      <c r="F907" s="53" t="s">
        <v>287</v>
      </c>
      <c r="G907" s="53" t="s">
        <v>569</v>
      </c>
      <c r="H907" s="53" t="s">
        <v>370</v>
      </c>
      <c r="I907" s="53" t="s">
        <v>827</v>
      </c>
      <c r="J907" s="53" t="s">
        <v>576</v>
      </c>
      <c r="K907" s="53" t="s">
        <v>668</v>
      </c>
      <c r="L907" s="234">
        <v>132.50630951820926</v>
      </c>
      <c r="M907" s="234">
        <v>42.813136758395395</v>
      </c>
      <c r="N907" s="234">
        <v>0</v>
      </c>
      <c r="O907" s="234">
        <v>0</v>
      </c>
      <c r="P907" s="187">
        <v>80898.841695050505</v>
      </c>
      <c r="Q907" s="188">
        <v>0.61052822306497967</v>
      </c>
    </row>
    <row r="908" spans="1:17" ht="11.25" customHeight="1">
      <c r="A908" s="267">
        <f t="shared" si="14"/>
        <v>205</v>
      </c>
      <c r="B908" s="209" t="s">
        <v>1013</v>
      </c>
      <c r="C908" s="248">
        <v>0</v>
      </c>
      <c r="D908" s="210"/>
      <c r="E908" s="271">
        <f>SUM(E909:E910)</f>
        <v>1320</v>
      </c>
      <c r="F908" s="209" t="s">
        <v>293</v>
      </c>
      <c r="G908" s="209" t="s">
        <v>326</v>
      </c>
      <c r="H908" s="209" t="s">
        <v>330</v>
      </c>
      <c r="I908" s="209" t="s">
        <v>827</v>
      </c>
      <c r="J908" s="209" t="s">
        <v>571</v>
      </c>
      <c r="K908" s="209" t="s">
        <v>826</v>
      </c>
      <c r="L908" s="244">
        <v>8681.5411422428679</v>
      </c>
      <c r="M908" s="244">
        <v>4035.9625699999997</v>
      </c>
      <c r="N908" s="244">
        <v>1210.1718499999999</v>
      </c>
      <c r="O908" s="244">
        <v>284.73500000000001</v>
      </c>
      <c r="P908" s="211">
        <v>7760002.3336248547</v>
      </c>
      <c r="Q908" s="212">
        <v>0.89385078138558072</v>
      </c>
    </row>
    <row r="909" spans="1:17" ht="11.25" customHeight="1">
      <c r="A909" s="124">
        <f t="shared" si="14"/>
        <v>205</v>
      </c>
      <c r="B909" s="53" t="s">
        <v>1013</v>
      </c>
      <c r="C909" s="249">
        <v>1</v>
      </c>
      <c r="D909" s="55">
        <v>41422</v>
      </c>
      <c r="E909" s="92">
        <v>660</v>
      </c>
      <c r="F909" s="53" t="s">
        <v>293</v>
      </c>
      <c r="G909" s="53" t="s">
        <v>326</v>
      </c>
      <c r="H909" s="53" t="s">
        <v>330</v>
      </c>
      <c r="I909" s="53" t="s">
        <v>827</v>
      </c>
      <c r="J909" s="53" t="s">
        <v>571</v>
      </c>
      <c r="K909" s="53" t="s">
        <v>826</v>
      </c>
      <c r="L909" s="234">
        <v>4455.3219814056692</v>
      </c>
      <c r="M909" s="234">
        <v>2085.1997099999999</v>
      </c>
      <c r="N909" s="234">
        <v>617.07254999999998</v>
      </c>
      <c r="O909" s="234">
        <v>131.285</v>
      </c>
      <c r="P909" s="187">
        <v>3996204.9796630461</v>
      </c>
      <c r="Q909" s="188">
        <v>0.89695088174126303</v>
      </c>
    </row>
    <row r="910" spans="1:17" s="4" customFormat="1" ht="11.25" customHeight="1">
      <c r="A910" s="124">
        <f t="shared" si="14"/>
        <v>205</v>
      </c>
      <c r="B910" s="136" t="s">
        <v>1013</v>
      </c>
      <c r="C910" s="250">
        <v>2</v>
      </c>
      <c r="D910" s="138">
        <v>41632</v>
      </c>
      <c r="E910" s="128">
        <v>660</v>
      </c>
      <c r="F910" s="136" t="s">
        <v>293</v>
      </c>
      <c r="G910" s="136" t="s">
        <v>326</v>
      </c>
      <c r="H910" s="136" t="s">
        <v>330</v>
      </c>
      <c r="I910" s="136" t="s">
        <v>827</v>
      </c>
      <c r="J910" s="136" t="s">
        <v>571</v>
      </c>
      <c r="K910" s="136" t="s">
        <v>826</v>
      </c>
      <c r="L910" s="234">
        <v>4226.2191608371986</v>
      </c>
      <c r="M910" s="234">
        <v>1950.76286</v>
      </c>
      <c r="N910" s="234">
        <v>593.09929999999997</v>
      </c>
      <c r="O910" s="234">
        <v>153.44999999999999</v>
      </c>
      <c r="P910" s="187">
        <v>3763797.3539618091</v>
      </c>
      <c r="Q910" s="188">
        <v>0.89058262497116081</v>
      </c>
    </row>
    <row r="911" spans="1:17" ht="11.25" customHeight="1">
      <c r="A911" s="267">
        <f t="shared" si="14"/>
        <v>206</v>
      </c>
      <c r="B911" s="218" t="s">
        <v>515</v>
      </c>
      <c r="C911" s="251">
        <v>0</v>
      </c>
      <c r="D911" s="219"/>
      <c r="E911" s="271">
        <f>SUM(E912:E917)</f>
        <v>656.2</v>
      </c>
      <c r="F911" s="218" t="s">
        <v>315</v>
      </c>
      <c r="G911" s="218" t="s">
        <v>569</v>
      </c>
      <c r="H911" s="218" t="s">
        <v>570</v>
      </c>
      <c r="I911" s="218" t="s">
        <v>827</v>
      </c>
      <c r="J911" s="218" t="s">
        <v>576</v>
      </c>
      <c r="K911" s="218" t="s">
        <v>513</v>
      </c>
      <c r="L911" s="244">
        <v>590.85145900000009</v>
      </c>
      <c r="M911" s="244">
        <v>168.37353900000002</v>
      </c>
      <c r="N911" s="244">
        <v>0</v>
      </c>
      <c r="O911" s="244">
        <v>0.2171650422522777</v>
      </c>
      <c r="P911" s="211">
        <v>331530.80325698311</v>
      </c>
      <c r="Q911" s="212">
        <v>0.56110685385814218</v>
      </c>
    </row>
    <row r="912" spans="1:17" ht="11.25" customHeight="1">
      <c r="A912" s="124">
        <f t="shared" si="14"/>
        <v>206</v>
      </c>
      <c r="B912" s="136" t="s">
        <v>515</v>
      </c>
      <c r="C912" s="250">
        <v>1</v>
      </c>
      <c r="D912" s="138">
        <v>33746</v>
      </c>
      <c r="E912" s="128">
        <v>116.1</v>
      </c>
      <c r="F912" s="136" t="s">
        <v>315</v>
      </c>
      <c r="G912" s="136" t="s">
        <v>569</v>
      </c>
      <c r="H912" s="136" t="s">
        <v>570</v>
      </c>
      <c r="I912" s="136" t="s">
        <v>827</v>
      </c>
      <c r="J912" s="136" t="s">
        <v>576</v>
      </c>
      <c r="K912" s="136" t="s">
        <v>513</v>
      </c>
      <c r="L912" s="234">
        <v>108.33694888562073</v>
      </c>
      <c r="M912" s="234">
        <v>30.979837676315274</v>
      </c>
      <c r="N912" s="234">
        <v>0</v>
      </c>
      <c r="O912" s="234">
        <v>4.2245598136788798E-2</v>
      </c>
      <c r="P912" s="187">
        <v>60985.561747394364</v>
      </c>
      <c r="Q912" s="188">
        <v>0.5629248596596651</v>
      </c>
    </row>
    <row r="913" spans="1:17" ht="11.25" customHeight="1">
      <c r="A913" s="124">
        <f t="shared" si="14"/>
        <v>206</v>
      </c>
      <c r="B913" s="136" t="s">
        <v>515</v>
      </c>
      <c r="C913" s="250">
        <v>2</v>
      </c>
      <c r="D913" s="138">
        <v>33685</v>
      </c>
      <c r="E913" s="128">
        <v>116.1</v>
      </c>
      <c r="F913" s="136" t="s">
        <v>315</v>
      </c>
      <c r="G913" s="136" t="s">
        <v>569</v>
      </c>
      <c r="H913" s="136" t="s">
        <v>570</v>
      </c>
      <c r="I913" s="136" t="s">
        <v>827</v>
      </c>
      <c r="J913" s="136" t="s">
        <v>576</v>
      </c>
      <c r="K913" s="136" t="s">
        <v>513</v>
      </c>
      <c r="L913" s="234">
        <v>114.5730704095528</v>
      </c>
      <c r="M913" s="234">
        <v>32.763107692024874</v>
      </c>
      <c r="N913" s="234">
        <v>0</v>
      </c>
      <c r="O913" s="234">
        <v>4.4677350983274737E-2</v>
      </c>
      <c r="P913" s="187">
        <v>64496.029581074443</v>
      </c>
      <c r="Q913" s="188">
        <v>0.5629248596596651</v>
      </c>
    </row>
    <row r="914" spans="1:17" s="4" customFormat="1" ht="11.25" customHeight="1">
      <c r="A914" s="124">
        <f t="shared" si="14"/>
        <v>206</v>
      </c>
      <c r="B914" s="136" t="s">
        <v>515</v>
      </c>
      <c r="C914" s="250">
        <v>3</v>
      </c>
      <c r="D914" s="138">
        <v>34023</v>
      </c>
      <c r="E914" s="128">
        <v>106</v>
      </c>
      <c r="F914" s="136" t="s">
        <v>315</v>
      </c>
      <c r="G914" s="136" t="s">
        <v>569</v>
      </c>
      <c r="H914" s="136" t="s">
        <v>570</v>
      </c>
      <c r="I914" s="136" t="s">
        <v>827</v>
      </c>
      <c r="J914" s="136" t="s">
        <v>576</v>
      </c>
      <c r="K914" s="136" t="s">
        <v>513</v>
      </c>
      <c r="L914" s="234">
        <v>65.455179704826534</v>
      </c>
      <c r="M914" s="234">
        <v>18.717444631659873</v>
      </c>
      <c r="N914" s="234">
        <v>0</v>
      </c>
      <c r="O914" s="234">
        <v>2.5524008625171932E-2</v>
      </c>
      <c r="P914" s="187">
        <v>36846.347849337624</v>
      </c>
      <c r="Q914" s="188">
        <v>0.56292485965966488</v>
      </c>
    </row>
    <row r="915" spans="1:17" s="4" customFormat="1" ht="11.25" customHeight="1">
      <c r="A915" s="124">
        <f t="shared" si="14"/>
        <v>206</v>
      </c>
      <c r="B915" s="136" t="s">
        <v>515</v>
      </c>
      <c r="C915" s="250">
        <v>4</v>
      </c>
      <c r="D915" s="138">
        <v>33843</v>
      </c>
      <c r="E915" s="128">
        <v>106</v>
      </c>
      <c r="F915" s="136" t="s">
        <v>315</v>
      </c>
      <c r="G915" s="136" t="s">
        <v>569</v>
      </c>
      <c r="H915" s="136" t="s">
        <v>570</v>
      </c>
      <c r="I915" s="136" t="s">
        <v>827</v>
      </c>
      <c r="J915" s="136" t="s">
        <v>576</v>
      </c>
      <c r="K915" s="136" t="s">
        <v>513</v>
      </c>
      <c r="L915" s="234">
        <v>100.33469917910215</v>
      </c>
      <c r="M915" s="234">
        <v>28.497393436794052</v>
      </c>
      <c r="N915" s="234">
        <v>0</v>
      </c>
      <c r="O915" s="234">
        <v>3.4734990963311452E-2</v>
      </c>
      <c r="P915" s="187">
        <v>56124.593783620774</v>
      </c>
      <c r="Q915" s="188">
        <v>0.55937371859196727</v>
      </c>
    </row>
    <row r="916" spans="1:17" ht="11.25" customHeight="1">
      <c r="A916" s="124">
        <f t="shared" si="14"/>
        <v>206</v>
      </c>
      <c r="B916" s="53" t="s">
        <v>515</v>
      </c>
      <c r="C916" s="249">
        <v>5</v>
      </c>
      <c r="D916" s="55">
        <v>33633</v>
      </c>
      <c r="E916" s="92">
        <v>106</v>
      </c>
      <c r="F916" s="53" t="s">
        <v>315</v>
      </c>
      <c r="G916" s="53" t="s">
        <v>569</v>
      </c>
      <c r="H916" s="53" t="s">
        <v>570</v>
      </c>
      <c r="I916" s="136" t="s">
        <v>827</v>
      </c>
      <c r="J916" s="136" t="s">
        <v>576</v>
      </c>
      <c r="K916" s="136" t="s">
        <v>513</v>
      </c>
      <c r="L916" s="234">
        <v>133.36574834770434</v>
      </c>
      <c r="M916" s="234">
        <v>37.878981376849403</v>
      </c>
      <c r="N916" s="234">
        <v>0</v>
      </c>
      <c r="O916" s="234">
        <v>4.6170049858859148E-2</v>
      </c>
      <c r="P916" s="187">
        <v>74601.294586055927</v>
      </c>
      <c r="Q916" s="188">
        <v>0.55937371859196749</v>
      </c>
    </row>
    <row r="917" spans="1:17" ht="11.25" customHeight="1">
      <c r="A917" s="124">
        <f t="shared" si="14"/>
        <v>206</v>
      </c>
      <c r="B917" s="53" t="s">
        <v>515</v>
      </c>
      <c r="C917" s="249">
        <v>6</v>
      </c>
      <c r="D917" s="55">
        <v>34047</v>
      </c>
      <c r="E917" s="92">
        <v>106</v>
      </c>
      <c r="F917" s="53" t="s">
        <v>315</v>
      </c>
      <c r="G917" s="53" t="s">
        <v>569</v>
      </c>
      <c r="H917" s="53" t="s">
        <v>570</v>
      </c>
      <c r="I917" s="53" t="s">
        <v>827</v>
      </c>
      <c r="J917" s="53" t="s">
        <v>576</v>
      </c>
      <c r="K917" s="53" t="s">
        <v>513</v>
      </c>
      <c r="L917" s="234">
        <v>68.785812473193559</v>
      </c>
      <c r="M917" s="234">
        <v>19.536774186356553</v>
      </c>
      <c r="N917" s="234">
        <v>0</v>
      </c>
      <c r="O917" s="234">
        <v>2.3813043684871648E-2</v>
      </c>
      <c r="P917" s="187">
        <v>38476.975709500024</v>
      </c>
      <c r="Q917" s="188">
        <v>0.55937371859196749</v>
      </c>
    </row>
    <row r="918" spans="1:17" s="4" customFormat="1" ht="11.25" customHeight="1">
      <c r="A918" s="267">
        <f t="shared" si="14"/>
        <v>207</v>
      </c>
      <c r="B918" s="209" t="s">
        <v>140</v>
      </c>
      <c r="C918" s="248">
        <v>0</v>
      </c>
      <c r="D918" s="210"/>
      <c r="E918" s="271">
        <f>SUM(E919:E921)</f>
        <v>359.58000000000004</v>
      </c>
      <c r="F918" s="209" t="s">
        <v>135</v>
      </c>
      <c r="G918" s="209" t="s">
        <v>569</v>
      </c>
      <c r="H918" s="209" t="s">
        <v>570</v>
      </c>
      <c r="I918" s="209" t="s">
        <v>827</v>
      </c>
      <c r="J918" s="209" t="s">
        <v>576</v>
      </c>
      <c r="K918" s="209" t="s">
        <v>513</v>
      </c>
      <c r="L918" s="244">
        <v>0</v>
      </c>
      <c r="M918" s="244">
        <v>0</v>
      </c>
      <c r="N918" s="244">
        <v>0</v>
      </c>
      <c r="O918" s="244">
        <v>0</v>
      </c>
      <c r="P918" s="211">
        <v>0</v>
      </c>
      <c r="Q918" s="212">
        <v>0</v>
      </c>
    </row>
    <row r="919" spans="1:17" s="4" customFormat="1" ht="11.25" customHeight="1">
      <c r="A919" s="124">
        <f t="shared" si="14"/>
        <v>207</v>
      </c>
      <c r="B919" s="53" t="s">
        <v>140</v>
      </c>
      <c r="C919" s="249">
        <v>1</v>
      </c>
      <c r="D919" s="55">
        <v>36101</v>
      </c>
      <c r="E919" s="92">
        <v>115.2</v>
      </c>
      <c r="F919" s="53" t="s">
        <v>135</v>
      </c>
      <c r="G919" s="53" t="s">
        <v>569</v>
      </c>
      <c r="H919" s="53" t="s">
        <v>570</v>
      </c>
      <c r="I919" s="53" t="s">
        <v>827</v>
      </c>
      <c r="J919" s="53" t="s">
        <v>576</v>
      </c>
      <c r="K919" s="53" t="s">
        <v>513</v>
      </c>
      <c r="L919" s="234">
        <v>0</v>
      </c>
      <c r="M919" s="234">
        <v>0</v>
      </c>
      <c r="N919" s="234">
        <v>0</v>
      </c>
      <c r="O919" s="234">
        <v>0</v>
      </c>
      <c r="P919" s="187">
        <v>0</v>
      </c>
      <c r="Q919" s="188">
        <v>0</v>
      </c>
    </row>
    <row r="920" spans="1:17" ht="11.25" customHeight="1">
      <c r="A920" s="124">
        <f t="shared" si="14"/>
        <v>207</v>
      </c>
      <c r="B920" s="53" t="s">
        <v>140</v>
      </c>
      <c r="C920" s="249">
        <v>2</v>
      </c>
      <c r="D920" s="55">
        <v>36219</v>
      </c>
      <c r="E920" s="92">
        <v>115.2</v>
      </c>
      <c r="F920" s="53" t="s">
        <v>135</v>
      </c>
      <c r="G920" s="53" t="s">
        <v>569</v>
      </c>
      <c r="H920" s="53" t="s">
        <v>570</v>
      </c>
      <c r="I920" s="53" t="s">
        <v>827</v>
      </c>
      <c r="J920" s="53" t="s">
        <v>576</v>
      </c>
      <c r="K920" s="53" t="s">
        <v>513</v>
      </c>
      <c r="L920" s="234">
        <v>0</v>
      </c>
      <c r="M920" s="234">
        <v>0</v>
      </c>
      <c r="N920" s="234">
        <v>0</v>
      </c>
      <c r="O920" s="234">
        <v>0</v>
      </c>
      <c r="P920" s="187">
        <v>0</v>
      </c>
      <c r="Q920" s="188">
        <v>0</v>
      </c>
    </row>
    <row r="921" spans="1:17" ht="11.25" customHeight="1">
      <c r="A921" s="124">
        <f t="shared" si="14"/>
        <v>207</v>
      </c>
      <c r="B921" s="53" t="s">
        <v>140</v>
      </c>
      <c r="C921" s="249">
        <v>3</v>
      </c>
      <c r="D921" s="55">
        <v>36463</v>
      </c>
      <c r="E921" s="92">
        <v>129.18</v>
      </c>
      <c r="F921" s="53" t="s">
        <v>135</v>
      </c>
      <c r="G921" s="53" t="s">
        <v>569</v>
      </c>
      <c r="H921" s="53" t="s">
        <v>570</v>
      </c>
      <c r="I921" s="53" t="s">
        <v>827</v>
      </c>
      <c r="J921" s="53" t="s">
        <v>576</v>
      </c>
      <c r="K921" s="53" t="s">
        <v>513</v>
      </c>
      <c r="L921" s="234">
        <v>0</v>
      </c>
      <c r="M921" s="234">
        <v>0</v>
      </c>
      <c r="N921" s="234">
        <v>0</v>
      </c>
      <c r="O921" s="234">
        <v>0</v>
      </c>
      <c r="P921" s="187">
        <v>0</v>
      </c>
      <c r="Q921" s="188">
        <v>0</v>
      </c>
    </row>
    <row r="922" spans="1:17" ht="11.25" customHeight="1">
      <c r="A922" s="267">
        <f t="shared" si="14"/>
        <v>208</v>
      </c>
      <c r="B922" s="209" t="s">
        <v>405</v>
      </c>
      <c r="C922" s="248">
        <v>0</v>
      </c>
      <c r="D922" s="210"/>
      <c r="E922" s="271">
        <f>SUM(E923:E924)</f>
        <v>0</v>
      </c>
      <c r="F922" s="209" t="s">
        <v>532</v>
      </c>
      <c r="G922" s="209" t="s">
        <v>728</v>
      </c>
      <c r="H922" s="209" t="s">
        <v>56</v>
      </c>
      <c r="I922" s="209" t="s">
        <v>94</v>
      </c>
      <c r="J922" s="209"/>
      <c r="K922" s="209"/>
      <c r="L922" s="244">
        <v>0</v>
      </c>
      <c r="M922" s="244">
        <v>0</v>
      </c>
      <c r="N922" s="244">
        <v>0</v>
      </c>
      <c r="O922" s="244">
        <v>0</v>
      </c>
      <c r="P922" s="211">
        <v>0</v>
      </c>
      <c r="Q922" s="212">
        <v>0</v>
      </c>
    </row>
    <row r="923" spans="1:17" ht="11.25" customHeight="1">
      <c r="A923" s="124">
        <f t="shared" si="14"/>
        <v>208</v>
      </c>
      <c r="B923" s="53" t="s">
        <v>406</v>
      </c>
      <c r="C923" s="249">
        <v>1</v>
      </c>
      <c r="D923" s="55">
        <v>33327</v>
      </c>
      <c r="E923" s="92">
        <v>0</v>
      </c>
      <c r="F923" s="53" t="s">
        <v>532</v>
      </c>
      <c r="G923" s="53" t="s">
        <v>728</v>
      </c>
      <c r="H923" s="53" t="s">
        <v>56</v>
      </c>
      <c r="I923" s="53" t="s">
        <v>94</v>
      </c>
      <c r="J923" s="53"/>
      <c r="K923" s="53"/>
      <c r="L923" s="205">
        <v>0</v>
      </c>
      <c r="M923" s="205">
        <v>0</v>
      </c>
      <c r="N923" s="205">
        <v>0</v>
      </c>
      <c r="O923" s="205">
        <v>0</v>
      </c>
      <c r="P923" s="187">
        <v>0</v>
      </c>
      <c r="Q923" s="188">
        <v>0</v>
      </c>
    </row>
    <row r="924" spans="1:17" ht="11.25" customHeight="1">
      <c r="A924" s="124">
        <f t="shared" si="14"/>
        <v>208</v>
      </c>
      <c r="B924" s="53" t="s">
        <v>407</v>
      </c>
      <c r="C924" s="249">
        <v>2</v>
      </c>
      <c r="D924" s="55">
        <v>33480</v>
      </c>
      <c r="E924" s="92">
        <v>0</v>
      </c>
      <c r="F924" s="53" t="s">
        <v>532</v>
      </c>
      <c r="G924" s="53" t="s">
        <v>728</v>
      </c>
      <c r="H924" s="53" t="s">
        <v>56</v>
      </c>
      <c r="I924" s="53" t="s">
        <v>94</v>
      </c>
      <c r="J924" s="53"/>
      <c r="K924" s="53"/>
      <c r="L924" s="205">
        <v>0</v>
      </c>
      <c r="M924" s="205">
        <v>0</v>
      </c>
      <c r="N924" s="205">
        <v>0</v>
      </c>
      <c r="O924" s="205">
        <v>0</v>
      </c>
      <c r="P924" s="187">
        <v>0</v>
      </c>
      <c r="Q924" s="188">
        <v>0</v>
      </c>
    </row>
    <row r="925" spans="1:17" s="4" customFormat="1" ht="11.25" customHeight="1">
      <c r="A925" s="267">
        <f t="shared" si="14"/>
        <v>209</v>
      </c>
      <c r="B925" s="209" t="s">
        <v>683</v>
      </c>
      <c r="C925" s="248">
        <v>0</v>
      </c>
      <c r="D925" s="210"/>
      <c r="E925" s="271">
        <f>SUM(E926:E927)</f>
        <v>90</v>
      </c>
      <c r="F925" s="209" t="s">
        <v>300</v>
      </c>
      <c r="G925" s="209" t="s">
        <v>326</v>
      </c>
      <c r="H925" s="209" t="s">
        <v>684</v>
      </c>
      <c r="I925" s="209" t="s">
        <v>827</v>
      </c>
      <c r="J925" s="209" t="s">
        <v>571</v>
      </c>
      <c r="K925" s="209" t="s">
        <v>826</v>
      </c>
      <c r="L925" s="244">
        <v>355.19629795485997</v>
      </c>
      <c r="M925" s="244">
        <v>316.49609120000002</v>
      </c>
      <c r="N925" s="244">
        <v>0</v>
      </c>
      <c r="O925" s="244">
        <v>30</v>
      </c>
      <c r="P925" s="211">
        <v>426769.2958088704</v>
      </c>
      <c r="Q925" s="212">
        <v>1.2015026571676326</v>
      </c>
    </row>
    <row r="926" spans="1:17" ht="11.25" customHeight="1">
      <c r="A926" s="124">
        <f t="shared" si="14"/>
        <v>209</v>
      </c>
      <c r="B926" s="53" t="s">
        <v>683</v>
      </c>
      <c r="C926" s="249">
        <v>1</v>
      </c>
      <c r="D926" s="55">
        <v>40772</v>
      </c>
      <c r="E926" s="92">
        <v>45</v>
      </c>
      <c r="F926" s="53" t="s">
        <v>300</v>
      </c>
      <c r="G926" s="53" t="s">
        <v>326</v>
      </c>
      <c r="H926" s="53" t="s">
        <v>684</v>
      </c>
      <c r="I926" s="53" t="s">
        <v>827</v>
      </c>
      <c r="J926" s="53" t="s">
        <v>571</v>
      </c>
      <c r="K926" s="53" t="s">
        <v>826</v>
      </c>
      <c r="L926" s="234">
        <v>177.84310313306526</v>
      </c>
      <c r="M926" s="234">
        <v>158.51631091759501</v>
      </c>
      <c r="N926" s="234">
        <v>0</v>
      </c>
      <c r="O926" s="234">
        <v>14.700000000000001</v>
      </c>
      <c r="P926" s="187">
        <v>213682.39178303906</v>
      </c>
      <c r="Q926" s="188">
        <v>1.201521948383673</v>
      </c>
    </row>
    <row r="927" spans="1:17" s="4" customFormat="1" ht="11.25" customHeight="1">
      <c r="A927" s="124">
        <f t="shared" si="14"/>
        <v>209</v>
      </c>
      <c r="B927" s="53" t="s">
        <v>683</v>
      </c>
      <c r="C927" s="249">
        <v>2</v>
      </c>
      <c r="D927" s="55">
        <v>40875</v>
      </c>
      <c r="E927" s="92">
        <v>45</v>
      </c>
      <c r="F927" s="53" t="s">
        <v>300</v>
      </c>
      <c r="G927" s="53" t="s">
        <v>326</v>
      </c>
      <c r="H927" s="53" t="s">
        <v>684</v>
      </c>
      <c r="I927" s="53" t="s">
        <v>827</v>
      </c>
      <c r="J927" s="53" t="s">
        <v>571</v>
      </c>
      <c r="K927" s="53" t="s">
        <v>826</v>
      </c>
      <c r="L927" s="234">
        <v>177.35319482179472</v>
      </c>
      <c r="M927" s="234">
        <v>157.97978028240499</v>
      </c>
      <c r="N927" s="234">
        <v>0</v>
      </c>
      <c r="O927" s="234">
        <v>15.3</v>
      </c>
      <c r="P927" s="187">
        <v>213086.9040258312</v>
      </c>
      <c r="Q927" s="188">
        <v>1.2014833126628581</v>
      </c>
    </row>
    <row r="928" spans="1:17" ht="11.25" customHeight="1">
      <c r="A928" s="267">
        <f t="shared" si="14"/>
        <v>210</v>
      </c>
      <c r="B928" s="209" t="s">
        <v>1302</v>
      </c>
      <c r="C928" s="248">
        <v>0</v>
      </c>
      <c r="D928" s="210"/>
      <c r="E928" s="271">
        <f>SUM(E929:E930)</f>
        <v>50</v>
      </c>
      <c r="F928" s="209" t="s">
        <v>287</v>
      </c>
      <c r="G928" s="209" t="s">
        <v>569</v>
      </c>
      <c r="H928" s="209" t="s">
        <v>370</v>
      </c>
      <c r="I928" s="209" t="s">
        <v>94</v>
      </c>
      <c r="J928" s="209"/>
      <c r="K928" s="209"/>
      <c r="L928" s="244">
        <v>0</v>
      </c>
      <c r="M928" s="244">
        <v>0</v>
      </c>
      <c r="N928" s="244">
        <v>0</v>
      </c>
      <c r="O928" s="244">
        <v>0</v>
      </c>
      <c r="P928" s="211">
        <v>0</v>
      </c>
      <c r="Q928" s="212">
        <v>0</v>
      </c>
    </row>
    <row r="929" spans="1:17" s="4" customFormat="1" ht="11.25" customHeight="1">
      <c r="A929" s="124">
        <f t="shared" si="14"/>
        <v>210</v>
      </c>
      <c r="B929" s="53" t="s">
        <v>1302</v>
      </c>
      <c r="C929" s="249">
        <v>1</v>
      </c>
      <c r="D929" s="55">
        <v>30748</v>
      </c>
      <c r="E929" s="92">
        <v>25</v>
      </c>
      <c r="F929" s="53" t="s">
        <v>287</v>
      </c>
      <c r="G929" s="53" t="s">
        <v>569</v>
      </c>
      <c r="H929" s="53" t="s">
        <v>370</v>
      </c>
      <c r="I929" s="53" t="s">
        <v>94</v>
      </c>
      <c r="J929" s="53"/>
      <c r="K929" s="53"/>
      <c r="L929" s="234">
        <v>0</v>
      </c>
      <c r="M929" s="205">
        <v>0</v>
      </c>
      <c r="N929" s="205">
        <v>0</v>
      </c>
      <c r="O929" s="205">
        <v>0</v>
      </c>
      <c r="P929" s="187">
        <v>0</v>
      </c>
      <c r="Q929" s="188">
        <v>0</v>
      </c>
    </row>
    <row r="930" spans="1:17" ht="11.25" customHeight="1">
      <c r="A930" s="124">
        <f t="shared" si="14"/>
        <v>210</v>
      </c>
      <c r="B930" s="53" t="s">
        <v>1302</v>
      </c>
      <c r="C930" s="249">
        <v>2</v>
      </c>
      <c r="D930" s="55">
        <v>30804</v>
      </c>
      <c r="E930" s="92">
        <v>25</v>
      </c>
      <c r="F930" s="53" t="s">
        <v>287</v>
      </c>
      <c r="G930" s="53" t="s">
        <v>569</v>
      </c>
      <c r="H930" s="53" t="s">
        <v>370</v>
      </c>
      <c r="I930" s="53" t="s">
        <v>94</v>
      </c>
      <c r="J930" s="53"/>
      <c r="K930" s="53"/>
      <c r="L930" s="234">
        <v>0</v>
      </c>
      <c r="M930" s="205">
        <v>0</v>
      </c>
      <c r="N930" s="205">
        <v>0</v>
      </c>
      <c r="O930" s="205">
        <v>0</v>
      </c>
      <c r="P930" s="187">
        <v>0</v>
      </c>
      <c r="Q930" s="188">
        <v>0</v>
      </c>
    </row>
    <row r="931" spans="1:17" ht="11.25" customHeight="1">
      <c r="A931" s="267">
        <f t="shared" si="14"/>
        <v>211</v>
      </c>
      <c r="B931" s="209" t="s">
        <v>383</v>
      </c>
      <c r="C931" s="248">
        <v>0</v>
      </c>
      <c r="D931" s="210"/>
      <c r="E931" s="271">
        <f>SUM(E932:E934)</f>
        <v>72</v>
      </c>
      <c r="F931" s="209" t="s">
        <v>300</v>
      </c>
      <c r="G931" s="209" t="s">
        <v>728</v>
      </c>
      <c r="H931" s="209" t="s">
        <v>380</v>
      </c>
      <c r="I931" s="209" t="s">
        <v>94</v>
      </c>
      <c r="J931" s="209"/>
      <c r="K931" s="209"/>
      <c r="L931" s="244">
        <v>270.49074999999993</v>
      </c>
      <c r="M931" s="244">
        <v>0</v>
      </c>
      <c r="N931" s="244">
        <v>0</v>
      </c>
      <c r="O931" s="244">
        <v>0</v>
      </c>
      <c r="P931" s="211">
        <v>0</v>
      </c>
      <c r="Q931" s="212">
        <v>0</v>
      </c>
    </row>
    <row r="932" spans="1:17" s="4" customFormat="1" ht="11.25" customHeight="1">
      <c r="A932" s="124">
        <f t="shared" si="14"/>
        <v>211</v>
      </c>
      <c r="B932" s="53" t="s">
        <v>383</v>
      </c>
      <c r="C932" s="249">
        <v>1</v>
      </c>
      <c r="D932" s="55">
        <v>33967</v>
      </c>
      <c r="E932" s="92">
        <v>24</v>
      </c>
      <c r="F932" s="53" t="s">
        <v>300</v>
      </c>
      <c r="G932" s="53" t="s">
        <v>728</v>
      </c>
      <c r="H932" s="53" t="s">
        <v>380</v>
      </c>
      <c r="I932" s="53" t="s">
        <v>94</v>
      </c>
      <c r="J932" s="53"/>
      <c r="K932" s="53"/>
      <c r="L932" s="234">
        <v>53.640450000000001</v>
      </c>
      <c r="M932" s="205">
        <v>0</v>
      </c>
      <c r="N932" s="205">
        <v>0</v>
      </c>
      <c r="O932" s="205">
        <v>0</v>
      </c>
      <c r="P932" s="187">
        <v>0</v>
      </c>
      <c r="Q932" s="188">
        <v>0</v>
      </c>
    </row>
    <row r="933" spans="1:17" ht="11.25" customHeight="1">
      <c r="A933" s="124">
        <f t="shared" si="14"/>
        <v>211</v>
      </c>
      <c r="B933" s="53" t="s">
        <v>383</v>
      </c>
      <c r="C933" s="249">
        <v>2</v>
      </c>
      <c r="D933" s="55">
        <v>33967</v>
      </c>
      <c r="E933" s="92">
        <v>24</v>
      </c>
      <c r="F933" s="53" t="s">
        <v>300</v>
      </c>
      <c r="G933" s="53" t="s">
        <v>728</v>
      </c>
      <c r="H933" s="53" t="s">
        <v>380</v>
      </c>
      <c r="I933" s="53" t="s">
        <v>94</v>
      </c>
      <c r="J933" s="53"/>
      <c r="K933" s="53"/>
      <c r="L933" s="234">
        <v>107.01224999999998</v>
      </c>
      <c r="M933" s="205">
        <v>0</v>
      </c>
      <c r="N933" s="205">
        <v>0</v>
      </c>
      <c r="O933" s="205">
        <v>0</v>
      </c>
      <c r="P933" s="187">
        <v>0</v>
      </c>
      <c r="Q933" s="188">
        <v>0</v>
      </c>
    </row>
    <row r="934" spans="1:17" ht="11.25" customHeight="1">
      <c r="A934" s="124">
        <f t="shared" si="14"/>
        <v>211</v>
      </c>
      <c r="B934" s="53" t="s">
        <v>383</v>
      </c>
      <c r="C934" s="249">
        <v>3</v>
      </c>
      <c r="D934" s="55">
        <v>33967</v>
      </c>
      <c r="E934" s="92">
        <v>24</v>
      </c>
      <c r="F934" s="53" t="s">
        <v>300</v>
      </c>
      <c r="G934" s="53" t="s">
        <v>728</v>
      </c>
      <c r="H934" s="53" t="s">
        <v>380</v>
      </c>
      <c r="I934" s="53" t="s">
        <v>94</v>
      </c>
      <c r="J934" s="53"/>
      <c r="K934" s="53"/>
      <c r="L934" s="234">
        <v>109.83804999999998</v>
      </c>
      <c r="M934" s="205">
        <v>0</v>
      </c>
      <c r="N934" s="205">
        <v>0</v>
      </c>
      <c r="O934" s="205">
        <v>0</v>
      </c>
      <c r="P934" s="187">
        <v>0</v>
      </c>
      <c r="Q934" s="188">
        <v>0</v>
      </c>
    </row>
    <row r="935" spans="1:17" s="4" customFormat="1" ht="11.25" customHeight="1">
      <c r="A935" s="267">
        <f t="shared" si="14"/>
        <v>212</v>
      </c>
      <c r="B935" s="209" t="s">
        <v>1291</v>
      </c>
      <c r="C935" s="248">
        <v>0</v>
      </c>
      <c r="D935" s="210"/>
      <c r="E935" s="271">
        <f>SUM(E936:E937)</f>
        <v>1320</v>
      </c>
      <c r="F935" s="209" t="s">
        <v>520</v>
      </c>
      <c r="G935" s="209" t="s">
        <v>569</v>
      </c>
      <c r="H935" s="209" t="s">
        <v>570</v>
      </c>
      <c r="I935" s="209" t="s">
        <v>827</v>
      </c>
      <c r="J935" s="209" t="s">
        <v>571</v>
      </c>
      <c r="K935" s="209" t="s">
        <v>826</v>
      </c>
      <c r="L935" s="244">
        <v>6897.9199310000004</v>
      </c>
      <c r="M935" s="244">
        <v>4919.8246550000003</v>
      </c>
      <c r="N935" s="244">
        <v>226.35525999999999</v>
      </c>
      <c r="O935" s="244">
        <v>2494</v>
      </c>
      <c r="P935" s="211">
        <v>6107269.1183006475</v>
      </c>
      <c r="Q935" s="212">
        <v>0.88537837194281099</v>
      </c>
    </row>
    <row r="936" spans="1:17" ht="11.25" customHeight="1">
      <c r="A936" s="124">
        <f t="shared" si="14"/>
        <v>212</v>
      </c>
      <c r="B936" s="53" t="s">
        <v>1291</v>
      </c>
      <c r="C936" s="249">
        <v>1</v>
      </c>
      <c r="D936" s="55">
        <v>43737</v>
      </c>
      <c r="E936" s="92">
        <v>660</v>
      </c>
      <c r="F936" s="123" t="s">
        <v>520</v>
      </c>
      <c r="G936" s="123" t="s">
        <v>569</v>
      </c>
      <c r="H936" s="123" t="s">
        <v>570</v>
      </c>
      <c r="I936" s="53" t="s">
        <v>827</v>
      </c>
      <c r="J936" s="53" t="s">
        <v>571</v>
      </c>
      <c r="K936" s="53" t="s">
        <v>826</v>
      </c>
      <c r="L936" s="234">
        <v>3663.6344960000001</v>
      </c>
      <c r="M936" s="234">
        <v>2693.28172</v>
      </c>
      <c r="N936" s="234">
        <v>124.5453</v>
      </c>
      <c r="O936" s="234">
        <v>558</v>
      </c>
      <c r="P936" s="187">
        <v>3339011.0550340586</v>
      </c>
      <c r="Q936" s="188">
        <v>0.91139306027378852</v>
      </c>
    </row>
    <row r="937" spans="1:17" ht="11.25" customHeight="1">
      <c r="A937" s="124">
        <f t="shared" si="14"/>
        <v>212</v>
      </c>
      <c r="B937" s="53" t="s">
        <v>1291</v>
      </c>
      <c r="C937" s="249">
        <v>2</v>
      </c>
      <c r="D937" s="55">
        <v>43914</v>
      </c>
      <c r="E937" s="92">
        <v>660</v>
      </c>
      <c r="F937" s="123" t="s">
        <v>520</v>
      </c>
      <c r="G937" s="123" t="s">
        <v>569</v>
      </c>
      <c r="H937" s="123" t="s">
        <v>570</v>
      </c>
      <c r="I937" s="53" t="s">
        <v>827</v>
      </c>
      <c r="J937" s="53" t="s">
        <v>571</v>
      </c>
      <c r="K937" s="53" t="s">
        <v>826</v>
      </c>
      <c r="L937" s="234">
        <v>3234.2854350000002</v>
      </c>
      <c r="M937" s="234">
        <v>2226.5429349999999</v>
      </c>
      <c r="N937" s="234">
        <v>101.80996</v>
      </c>
      <c r="O937" s="234">
        <v>1936</v>
      </c>
      <c r="P937" s="187">
        <v>2768258.0632665879</v>
      </c>
      <c r="Q937" s="188">
        <v>0.85591025248103603</v>
      </c>
    </row>
    <row r="938" spans="1:17" s="4" customFormat="1" ht="11.25" customHeight="1">
      <c r="A938" s="267">
        <f t="shared" si="14"/>
        <v>213</v>
      </c>
      <c r="B938" s="209" t="s">
        <v>395</v>
      </c>
      <c r="C938" s="248">
        <v>0</v>
      </c>
      <c r="D938" s="210"/>
      <c r="E938" s="271">
        <f>SUM(E939:E941)</f>
        <v>41.400000000000006</v>
      </c>
      <c r="F938" s="258" t="s">
        <v>879</v>
      </c>
      <c r="G938" s="209" t="s">
        <v>728</v>
      </c>
      <c r="H938" s="209" t="s">
        <v>625</v>
      </c>
      <c r="I938" s="209" t="s">
        <v>94</v>
      </c>
      <c r="J938" s="209"/>
      <c r="K938" s="209"/>
      <c r="L938" s="244">
        <v>184.41329999999996</v>
      </c>
      <c r="M938" s="244">
        <v>0</v>
      </c>
      <c r="N938" s="244">
        <v>0</v>
      </c>
      <c r="O938" s="244">
        <v>0</v>
      </c>
      <c r="P938" s="211">
        <v>0</v>
      </c>
      <c r="Q938" s="212">
        <v>0</v>
      </c>
    </row>
    <row r="939" spans="1:17" s="4" customFormat="1" ht="11.25" customHeight="1">
      <c r="A939" s="124">
        <f t="shared" si="14"/>
        <v>213</v>
      </c>
      <c r="B939" s="53" t="s">
        <v>395</v>
      </c>
      <c r="C939" s="249">
        <v>1</v>
      </c>
      <c r="D939" s="55">
        <v>20209</v>
      </c>
      <c r="E939" s="8">
        <v>13.8</v>
      </c>
      <c r="F939" s="53" t="s">
        <v>879</v>
      </c>
      <c r="G939" s="53" t="s">
        <v>728</v>
      </c>
      <c r="H939" s="53" t="s">
        <v>625</v>
      </c>
      <c r="I939" s="53" t="s">
        <v>94</v>
      </c>
      <c r="J939" s="53"/>
      <c r="K939" s="53"/>
      <c r="L939" s="234">
        <v>129.23059999999998</v>
      </c>
      <c r="M939" s="205">
        <v>0</v>
      </c>
      <c r="N939" s="205">
        <v>0</v>
      </c>
      <c r="O939" s="205">
        <v>0</v>
      </c>
      <c r="P939" s="187">
        <v>0</v>
      </c>
      <c r="Q939" s="188">
        <v>0</v>
      </c>
    </row>
    <row r="940" spans="1:17" s="4" customFormat="1" ht="11.25" customHeight="1">
      <c r="A940" s="124">
        <f t="shared" si="14"/>
        <v>213</v>
      </c>
      <c r="B940" s="53" t="s">
        <v>395</v>
      </c>
      <c r="C940" s="249">
        <v>2</v>
      </c>
      <c r="D940" s="55">
        <v>20547</v>
      </c>
      <c r="E940" s="8">
        <v>13.8</v>
      </c>
      <c r="F940" s="53" t="s">
        <v>879</v>
      </c>
      <c r="G940" s="53" t="s">
        <v>728</v>
      </c>
      <c r="H940" s="53" t="s">
        <v>625</v>
      </c>
      <c r="I940" s="53" t="s">
        <v>94</v>
      </c>
      <c r="J940" s="53"/>
      <c r="K940" s="53"/>
      <c r="L940" s="234">
        <v>30.158449999999995</v>
      </c>
      <c r="M940" s="205">
        <v>0</v>
      </c>
      <c r="N940" s="205">
        <v>0</v>
      </c>
      <c r="O940" s="205">
        <v>0</v>
      </c>
      <c r="P940" s="187">
        <v>0</v>
      </c>
      <c r="Q940" s="188">
        <v>0</v>
      </c>
    </row>
    <row r="941" spans="1:17" ht="11.25" customHeight="1">
      <c r="A941" s="124">
        <f t="shared" si="14"/>
        <v>213</v>
      </c>
      <c r="B941" s="53" t="s">
        <v>395</v>
      </c>
      <c r="C941" s="249">
        <v>3</v>
      </c>
      <c r="D941" s="55">
        <v>20670</v>
      </c>
      <c r="E941" s="8">
        <v>13.8</v>
      </c>
      <c r="F941" s="53" t="s">
        <v>879</v>
      </c>
      <c r="G941" s="53" t="s">
        <v>728</v>
      </c>
      <c r="H941" s="53" t="s">
        <v>625</v>
      </c>
      <c r="I941" s="53" t="s">
        <v>94</v>
      </c>
      <c r="J941" s="53"/>
      <c r="K941" s="53"/>
      <c r="L941" s="234">
        <v>25.024249999999999</v>
      </c>
      <c r="M941" s="205">
        <v>0</v>
      </c>
      <c r="N941" s="205">
        <v>0</v>
      </c>
      <c r="O941" s="205">
        <v>0</v>
      </c>
      <c r="P941" s="187">
        <v>0</v>
      </c>
      <c r="Q941" s="188">
        <v>0</v>
      </c>
    </row>
    <row r="942" spans="1:17" ht="11.25" customHeight="1">
      <c r="A942" s="267">
        <f t="shared" si="14"/>
        <v>214</v>
      </c>
      <c r="B942" s="209" t="s">
        <v>386</v>
      </c>
      <c r="C942" s="248">
        <v>0</v>
      </c>
      <c r="D942" s="210"/>
      <c r="E942" s="271">
        <f>SUM(E943:E946)</f>
        <v>120</v>
      </c>
      <c r="F942" s="258" t="s">
        <v>879</v>
      </c>
      <c r="G942" s="209" t="s">
        <v>728</v>
      </c>
      <c r="H942" s="209" t="s">
        <v>625</v>
      </c>
      <c r="I942" s="209" t="s">
        <v>94</v>
      </c>
      <c r="J942" s="209"/>
      <c r="K942" s="209"/>
      <c r="L942" s="244">
        <v>364.42869999999994</v>
      </c>
      <c r="M942" s="244">
        <v>0</v>
      </c>
      <c r="N942" s="244">
        <v>0</v>
      </c>
      <c r="O942" s="244">
        <v>0</v>
      </c>
      <c r="P942" s="211">
        <v>0</v>
      </c>
      <c r="Q942" s="212">
        <v>0</v>
      </c>
    </row>
    <row r="943" spans="1:17" s="4" customFormat="1" ht="11.25" customHeight="1">
      <c r="A943" s="124">
        <f t="shared" si="14"/>
        <v>214</v>
      </c>
      <c r="B943" s="53" t="s">
        <v>386</v>
      </c>
      <c r="C943" s="249">
        <v>1</v>
      </c>
      <c r="D943" s="55">
        <v>30710</v>
      </c>
      <c r="E943" s="8">
        <v>30</v>
      </c>
      <c r="F943" s="53" t="s">
        <v>879</v>
      </c>
      <c r="G943" s="53" t="s">
        <v>728</v>
      </c>
      <c r="H943" s="53" t="s">
        <v>625</v>
      </c>
      <c r="I943" s="53" t="s">
        <v>94</v>
      </c>
      <c r="J943" s="53"/>
      <c r="K943" s="53"/>
      <c r="L943" s="234">
        <v>329.69324999999998</v>
      </c>
      <c r="M943" s="205">
        <v>0</v>
      </c>
      <c r="N943" s="205">
        <v>0</v>
      </c>
      <c r="O943" s="205">
        <v>0</v>
      </c>
      <c r="P943" s="187">
        <v>0</v>
      </c>
      <c r="Q943" s="188">
        <v>0</v>
      </c>
    </row>
    <row r="944" spans="1:17" ht="11.25" customHeight="1">
      <c r="A944" s="124">
        <f t="shared" si="14"/>
        <v>214</v>
      </c>
      <c r="B944" s="53" t="s">
        <v>386</v>
      </c>
      <c r="C944" s="249">
        <v>2</v>
      </c>
      <c r="D944" s="55">
        <v>30721</v>
      </c>
      <c r="E944" s="8">
        <v>30</v>
      </c>
      <c r="F944" s="53" t="s">
        <v>879</v>
      </c>
      <c r="G944" s="53" t="s">
        <v>728</v>
      </c>
      <c r="H944" s="53" t="s">
        <v>625</v>
      </c>
      <c r="I944" s="53" t="s">
        <v>94</v>
      </c>
      <c r="J944" s="53"/>
      <c r="K944" s="53"/>
      <c r="L944" s="234">
        <v>10.95495</v>
      </c>
      <c r="M944" s="205">
        <v>0</v>
      </c>
      <c r="N944" s="205">
        <v>0</v>
      </c>
      <c r="O944" s="205">
        <v>0</v>
      </c>
      <c r="P944" s="187">
        <v>0</v>
      </c>
      <c r="Q944" s="188">
        <v>0</v>
      </c>
    </row>
    <row r="945" spans="1:17" ht="11.25" customHeight="1">
      <c r="A945" s="124">
        <f t="shared" si="14"/>
        <v>214</v>
      </c>
      <c r="B945" s="53" t="s">
        <v>386</v>
      </c>
      <c r="C945" s="249">
        <v>3</v>
      </c>
      <c r="D945" s="55">
        <v>30771</v>
      </c>
      <c r="E945" s="8">
        <v>30</v>
      </c>
      <c r="F945" s="53" t="s">
        <v>879</v>
      </c>
      <c r="G945" s="53" t="s">
        <v>728</v>
      </c>
      <c r="H945" s="53" t="s">
        <v>625</v>
      </c>
      <c r="I945" s="53" t="s">
        <v>94</v>
      </c>
      <c r="J945" s="53"/>
      <c r="K945" s="53"/>
      <c r="L945" s="234">
        <v>10.2485</v>
      </c>
      <c r="M945" s="205">
        <v>0</v>
      </c>
      <c r="N945" s="205">
        <v>0</v>
      </c>
      <c r="O945" s="205">
        <v>0</v>
      </c>
      <c r="P945" s="187">
        <v>0</v>
      </c>
      <c r="Q945" s="188">
        <v>0</v>
      </c>
    </row>
    <row r="946" spans="1:17" s="4" customFormat="1" ht="11.25" customHeight="1">
      <c r="A946" s="124">
        <f t="shared" si="14"/>
        <v>214</v>
      </c>
      <c r="B946" s="53" t="s">
        <v>386</v>
      </c>
      <c r="C946" s="249">
        <v>4</v>
      </c>
      <c r="D946" s="55">
        <v>30740</v>
      </c>
      <c r="E946" s="8">
        <v>30</v>
      </c>
      <c r="F946" s="53" t="s">
        <v>879</v>
      </c>
      <c r="G946" s="53" t="s">
        <v>728</v>
      </c>
      <c r="H946" s="53" t="s">
        <v>625</v>
      </c>
      <c r="I946" s="53" t="s">
        <v>94</v>
      </c>
      <c r="J946" s="53"/>
      <c r="K946" s="53"/>
      <c r="L946" s="234">
        <v>13.532</v>
      </c>
      <c r="M946" s="205">
        <v>0</v>
      </c>
      <c r="N946" s="205">
        <v>0</v>
      </c>
      <c r="O946" s="205">
        <v>0</v>
      </c>
      <c r="P946" s="187">
        <v>0</v>
      </c>
      <c r="Q946" s="188">
        <v>0</v>
      </c>
    </row>
    <row r="947" spans="1:17" ht="11.25" customHeight="1">
      <c r="A947" s="267">
        <f t="shared" si="14"/>
        <v>215</v>
      </c>
      <c r="B947" s="209" t="s">
        <v>847</v>
      </c>
      <c r="C947" s="248">
        <v>0</v>
      </c>
      <c r="D947" s="210"/>
      <c r="E947" s="271">
        <f>SUM(E948:E950)</f>
        <v>72</v>
      </c>
      <c r="F947" s="209" t="s">
        <v>532</v>
      </c>
      <c r="G947" s="209" t="s">
        <v>326</v>
      </c>
      <c r="H947" s="209" t="s">
        <v>844</v>
      </c>
      <c r="I947" s="209" t="s">
        <v>94</v>
      </c>
      <c r="J947" s="209"/>
      <c r="K947" s="209"/>
      <c r="L947" s="244">
        <v>288.97784999999993</v>
      </c>
      <c r="M947" s="244">
        <v>0</v>
      </c>
      <c r="N947" s="244">
        <v>0</v>
      </c>
      <c r="O947" s="244">
        <v>0</v>
      </c>
      <c r="P947" s="211">
        <v>0</v>
      </c>
      <c r="Q947" s="212">
        <v>0</v>
      </c>
    </row>
    <row r="948" spans="1:17" ht="11.25" customHeight="1">
      <c r="A948" s="124">
        <f t="shared" si="14"/>
        <v>215</v>
      </c>
      <c r="B948" s="53" t="s">
        <v>847</v>
      </c>
      <c r="C948" s="249">
        <v>1</v>
      </c>
      <c r="D948" s="55">
        <v>37300</v>
      </c>
      <c r="E948" s="8">
        <v>24</v>
      </c>
      <c r="F948" s="53" t="s">
        <v>532</v>
      </c>
      <c r="G948" s="53" t="s">
        <v>326</v>
      </c>
      <c r="H948" s="53" t="s">
        <v>844</v>
      </c>
      <c r="I948" s="53" t="s">
        <v>94</v>
      </c>
      <c r="J948" s="53"/>
      <c r="K948" s="53"/>
      <c r="L948" s="234">
        <v>288.97784999999993</v>
      </c>
      <c r="M948" s="205">
        <v>0</v>
      </c>
      <c r="N948" s="205">
        <v>0</v>
      </c>
      <c r="O948" s="205">
        <v>0</v>
      </c>
      <c r="P948" s="187">
        <v>0</v>
      </c>
      <c r="Q948" s="188">
        <v>0</v>
      </c>
    </row>
    <row r="949" spans="1:17" s="4" customFormat="1" ht="11.25" customHeight="1">
      <c r="A949" s="124">
        <f t="shared" si="14"/>
        <v>215</v>
      </c>
      <c r="B949" s="53" t="s">
        <v>847</v>
      </c>
      <c r="C949" s="249">
        <v>2</v>
      </c>
      <c r="D949" s="55">
        <v>37705</v>
      </c>
      <c r="E949" s="8">
        <v>24</v>
      </c>
      <c r="F949" s="53" t="s">
        <v>532</v>
      </c>
      <c r="G949" s="53" t="s">
        <v>326</v>
      </c>
      <c r="H949" s="53" t="s">
        <v>844</v>
      </c>
      <c r="I949" s="53" t="s">
        <v>94</v>
      </c>
      <c r="J949" s="53"/>
      <c r="K949" s="53"/>
      <c r="L949" s="234">
        <v>0</v>
      </c>
      <c r="M949" s="205">
        <v>0</v>
      </c>
      <c r="N949" s="205">
        <v>0</v>
      </c>
      <c r="O949" s="205">
        <v>0</v>
      </c>
      <c r="P949" s="187">
        <v>0</v>
      </c>
      <c r="Q949" s="188">
        <v>0</v>
      </c>
    </row>
    <row r="950" spans="1:17" ht="11.25" customHeight="1">
      <c r="A950" s="124">
        <f t="shared" si="14"/>
        <v>215</v>
      </c>
      <c r="B950" s="53" t="s">
        <v>847</v>
      </c>
      <c r="C950" s="249">
        <v>3</v>
      </c>
      <c r="D950" s="55">
        <v>36952</v>
      </c>
      <c r="E950" s="8">
        <v>24</v>
      </c>
      <c r="F950" s="53" t="s">
        <v>532</v>
      </c>
      <c r="G950" s="53" t="s">
        <v>326</v>
      </c>
      <c r="H950" s="53" t="s">
        <v>844</v>
      </c>
      <c r="I950" s="53" t="s">
        <v>94</v>
      </c>
      <c r="J950" s="53"/>
      <c r="K950" s="53"/>
      <c r="L950" s="234">
        <v>0</v>
      </c>
      <c r="M950" s="205">
        <v>0</v>
      </c>
      <c r="N950" s="205">
        <v>0</v>
      </c>
      <c r="O950" s="205">
        <v>0</v>
      </c>
      <c r="P950" s="187">
        <v>0</v>
      </c>
      <c r="Q950" s="188">
        <v>0</v>
      </c>
    </row>
    <row r="951" spans="1:17" ht="11.25" customHeight="1">
      <c r="A951" s="267">
        <f t="shared" si="14"/>
        <v>216</v>
      </c>
      <c r="B951" s="209" t="s">
        <v>1264</v>
      </c>
      <c r="C951" s="248">
        <v>0</v>
      </c>
      <c r="D951" s="210"/>
      <c r="E951" s="271">
        <f>SUM(E952:E954)</f>
        <v>330</v>
      </c>
      <c r="F951" s="209" t="s">
        <v>501</v>
      </c>
      <c r="G951" s="209" t="s">
        <v>569</v>
      </c>
      <c r="H951" s="209" t="s">
        <v>358</v>
      </c>
      <c r="I951" s="209" t="s">
        <v>94</v>
      </c>
      <c r="J951" s="209"/>
      <c r="K951" s="209"/>
      <c r="L951" s="244">
        <v>1285.31115</v>
      </c>
      <c r="M951" s="244">
        <v>0</v>
      </c>
      <c r="N951" s="244">
        <v>0</v>
      </c>
      <c r="O951" s="244">
        <v>0</v>
      </c>
      <c r="P951" s="211">
        <v>0</v>
      </c>
      <c r="Q951" s="212">
        <v>0</v>
      </c>
    </row>
    <row r="952" spans="1:17" s="4" customFormat="1" ht="11.25" customHeight="1">
      <c r="A952" s="124">
        <f t="shared" si="14"/>
        <v>216</v>
      </c>
      <c r="B952" s="53" t="s">
        <v>1264</v>
      </c>
      <c r="C952" s="249">
        <v>1</v>
      </c>
      <c r="D952" s="55">
        <v>43172</v>
      </c>
      <c r="E952" s="8">
        <v>110</v>
      </c>
      <c r="F952" s="123" t="s">
        <v>501</v>
      </c>
      <c r="G952" s="123" t="s">
        <v>569</v>
      </c>
      <c r="H952" s="123" t="s">
        <v>358</v>
      </c>
      <c r="I952" s="53" t="s">
        <v>94</v>
      </c>
      <c r="J952" s="53"/>
      <c r="K952" s="53"/>
      <c r="L952" s="234">
        <v>297.25625000000002</v>
      </c>
      <c r="M952" s="205">
        <v>0</v>
      </c>
      <c r="N952" s="205">
        <v>0</v>
      </c>
      <c r="O952" s="205">
        <v>0</v>
      </c>
      <c r="P952" s="187">
        <v>0</v>
      </c>
      <c r="Q952" s="188">
        <v>0</v>
      </c>
    </row>
    <row r="953" spans="1:17" ht="11.25" customHeight="1">
      <c r="A953" s="124">
        <f t="shared" si="14"/>
        <v>216</v>
      </c>
      <c r="B953" s="53" t="s">
        <v>1264</v>
      </c>
      <c r="C953" s="249">
        <v>2</v>
      </c>
      <c r="D953" s="55">
        <v>43180</v>
      </c>
      <c r="E953" s="8">
        <v>110</v>
      </c>
      <c r="F953" s="123" t="s">
        <v>501</v>
      </c>
      <c r="G953" s="123" t="s">
        <v>569</v>
      </c>
      <c r="H953" s="123" t="s">
        <v>358</v>
      </c>
      <c r="I953" s="53" t="s">
        <v>94</v>
      </c>
      <c r="J953" s="53"/>
      <c r="K953" s="53"/>
      <c r="L953" s="234">
        <v>491.92799999999994</v>
      </c>
      <c r="M953" s="205">
        <v>0</v>
      </c>
      <c r="N953" s="205">
        <v>0</v>
      </c>
      <c r="O953" s="205">
        <v>0</v>
      </c>
      <c r="P953" s="187">
        <v>0</v>
      </c>
      <c r="Q953" s="188">
        <v>0</v>
      </c>
    </row>
    <row r="954" spans="1:17" ht="11.25" customHeight="1">
      <c r="A954" s="124">
        <f t="shared" si="14"/>
        <v>216</v>
      </c>
      <c r="B954" s="53" t="s">
        <v>1264</v>
      </c>
      <c r="C954" s="249">
        <v>3</v>
      </c>
      <c r="D954" s="55">
        <v>43189</v>
      </c>
      <c r="E954" s="8">
        <v>110</v>
      </c>
      <c r="F954" s="123" t="s">
        <v>501</v>
      </c>
      <c r="G954" s="123" t="s">
        <v>569</v>
      </c>
      <c r="H954" s="123" t="s">
        <v>358</v>
      </c>
      <c r="I954" s="53" t="s">
        <v>94</v>
      </c>
      <c r="J954" s="53"/>
      <c r="K954" s="53"/>
      <c r="L954" s="234">
        <v>496.12689999999992</v>
      </c>
      <c r="M954" s="205">
        <v>0</v>
      </c>
      <c r="N954" s="205">
        <v>0</v>
      </c>
      <c r="O954" s="205">
        <v>0</v>
      </c>
      <c r="P954" s="187">
        <v>0</v>
      </c>
      <c r="Q954" s="188">
        <v>0</v>
      </c>
    </row>
    <row r="955" spans="1:17" ht="11.25" customHeight="1">
      <c r="A955" s="267">
        <f t="shared" si="14"/>
        <v>217</v>
      </c>
      <c r="B955" s="209" t="s">
        <v>633</v>
      </c>
      <c r="C955" s="248">
        <v>0</v>
      </c>
      <c r="D955" s="210"/>
      <c r="E955" s="271">
        <f>SUM(E956:E958)</f>
        <v>120</v>
      </c>
      <c r="F955" s="209" t="s">
        <v>123</v>
      </c>
      <c r="G955" s="209" t="s">
        <v>728</v>
      </c>
      <c r="H955" s="209" t="s">
        <v>124</v>
      </c>
      <c r="I955" s="209" t="s">
        <v>94</v>
      </c>
      <c r="J955" s="209"/>
      <c r="K955" s="209"/>
      <c r="L955" s="244">
        <v>494.53489999999994</v>
      </c>
      <c r="M955" s="244">
        <v>0</v>
      </c>
      <c r="N955" s="244">
        <v>0</v>
      </c>
      <c r="O955" s="244">
        <v>0</v>
      </c>
      <c r="P955" s="211">
        <v>0</v>
      </c>
      <c r="Q955" s="212">
        <v>0</v>
      </c>
    </row>
    <row r="956" spans="1:17" s="4" customFormat="1" ht="11.25" customHeight="1">
      <c r="A956" s="124">
        <f t="shared" si="14"/>
        <v>217</v>
      </c>
      <c r="B956" s="136" t="s">
        <v>633</v>
      </c>
      <c r="C956" s="250">
        <v>1</v>
      </c>
      <c r="D956" s="138">
        <v>35972</v>
      </c>
      <c r="E956" s="127">
        <v>40</v>
      </c>
      <c r="F956" s="136" t="s">
        <v>123</v>
      </c>
      <c r="G956" s="136" t="s">
        <v>728</v>
      </c>
      <c r="H956" s="136" t="s">
        <v>124</v>
      </c>
      <c r="I956" s="136" t="s">
        <v>94</v>
      </c>
      <c r="J956" s="136"/>
      <c r="K956" s="136"/>
      <c r="L956" s="234">
        <v>410.32804999999996</v>
      </c>
      <c r="M956" s="205">
        <v>0</v>
      </c>
      <c r="N956" s="205">
        <v>0</v>
      </c>
      <c r="O956" s="205">
        <v>0</v>
      </c>
      <c r="P956" s="187">
        <v>0</v>
      </c>
      <c r="Q956" s="188">
        <v>0</v>
      </c>
    </row>
    <row r="957" spans="1:17" s="4" customFormat="1" ht="11.25" customHeight="1">
      <c r="A957" s="124">
        <f t="shared" si="14"/>
        <v>217</v>
      </c>
      <c r="B957" s="136" t="s">
        <v>633</v>
      </c>
      <c r="C957" s="250">
        <v>2</v>
      </c>
      <c r="D957" s="138">
        <v>36270</v>
      </c>
      <c r="E957" s="127">
        <v>40</v>
      </c>
      <c r="F957" s="136" t="s">
        <v>123</v>
      </c>
      <c r="G957" s="136" t="s">
        <v>728</v>
      </c>
      <c r="H957" s="136" t="s">
        <v>124</v>
      </c>
      <c r="I957" s="136" t="s">
        <v>94</v>
      </c>
      <c r="J957" s="136"/>
      <c r="K957" s="136"/>
      <c r="L957" s="234">
        <v>39.730350000000001</v>
      </c>
      <c r="M957" s="205">
        <v>0</v>
      </c>
      <c r="N957" s="205">
        <v>0</v>
      </c>
      <c r="O957" s="205">
        <v>0</v>
      </c>
      <c r="P957" s="187">
        <v>0</v>
      </c>
      <c r="Q957" s="188">
        <v>0</v>
      </c>
    </row>
    <row r="958" spans="1:17" ht="11.25" customHeight="1">
      <c r="A958" s="124">
        <f t="shared" si="14"/>
        <v>217</v>
      </c>
      <c r="B958" s="136" t="s">
        <v>633</v>
      </c>
      <c r="C958" s="250">
        <v>3</v>
      </c>
      <c r="D958" s="138">
        <v>36400</v>
      </c>
      <c r="E958" s="127">
        <v>40</v>
      </c>
      <c r="F958" s="136" t="s">
        <v>123</v>
      </c>
      <c r="G958" s="136" t="s">
        <v>728</v>
      </c>
      <c r="H958" s="136" t="s">
        <v>124</v>
      </c>
      <c r="I958" s="136" t="s">
        <v>94</v>
      </c>
      <c r="J958" s="136"/>
      <c r="K958" s="136"/>
      <c r="L958" s="234">
        <v>44.476500000000001</v>
      </c>
      <c r="M958" s="205">
        <v>0</v>
      </c>
      <c r="N958" s="205">
        <v>0</v>
      </c>
      <c r="O958" s="205">
        <v>0</v>
      </c>
      <c r="P958" s="187">
        <v>0</v>
      </c>
      <c r="Q958" s="188">
        <v>0</v>
      </c>
    </row>
    <row r="959" spans="1:17" s="4" customFormat="1" ht="11.25" customHeight="1">
      <c r="A959" s="267">
        <f t="shared" si="14"/>
        <v>218</v>
      </c>
      <c r="B959" s="209" t="s">
        <v>592</v>
      </c>
      <c r="C959" s="248">
        <v>0</v>
      </c>
      <c r="D959" s="210"/>
      <c r="E959" s="271">
        <f>SUM(E960:E961)</f>
        <v>100</v>
      </c>
      <c r="F959" s="209" t="s">
        <v>142</v>
      </c>
      <c r="G959" s="209" t="s">
        <v>728</v>
      </c>
      <c r="H959" s="209" t="s">
        <v>143</v>
      </c>
      <c r="I959" s="209" t="s">
        <v>94</v>
      </c>
      <c r="J959" s="209"/>
      <c r="K959" s="209"/>
      <c r="L959" s="244">
        <v>119.20099999999999</v>
      </c>
      <c r="M959" s="244">
        <v>0</v>
      </c>
      <c r="N959" s="244">
        <v>0</v>
      </c>
      <c r="O959" s="244">
        <v>0</v>
      </c>
      <c r="P959" s="211">
        <v>0</v>
      </c>
      <c r="Q959" s="212">
        <v>0</v>
      </c>
    </row>
    <row r="960" spans="1:17" ht="11.25" customHeight="1">
      <c r="A960" s="124">
        <f t="shared" si="14"/>
        <v>218</v>
      </c>
      <c r="B960" s="53" t="s">
        <v>593</v>
      </c>
      <c r="C960" s="249">
        <v>1</v>
      </c>
      <c r="D960" s="55">
        <v>25911</v>
      </c>
      <c r="E960" s="8">
        <v>60</v>
      </c>
      <c r="F960" s="53" t="s">
        <v>142</v>
      </c>
      <c r="G960" s="53" t="s">
        <v>728</v>
      </c>
      <c r="H960" s="53" t="s">
        <v>143</v>
      </c>
      <c r="I960" s="53" t="s">
        <v>94</v>
      </c>
      <c r="J960" s="53"/>
      <c r="K960" s="53"/>
      <c r="L960" s="234">
        <v>53.769799999999996</v>
      </c>
      <c r="M960" s="205">
        <v>0</v>
      </c>
      <c r="N960" s="205">
        <v>0</v>
      </c>
      <c r="O960" s="205">
        <v>0</v>
      </c>
      <c r="P960" s="187">
        <v>0</v>
      </c>
      <c r="Q960" s="188">
        <v>0</v>
      </c>
    </row>
    <row r="961" spans="1:17" ht="11.25" customHeight="1">
      <c r="A961" s="124">
        <f t="shared" si="14"/>
        <v>218</v>
      </c>
      <c r="B961" s="53" t="s">
        <v>594</v>
      </c>
      <c r="C961" s="249">
        <v>2</v>
      </c>
      <c r="D961" s="55">
        <v>26254</v>
      </c>
      <c r="E961" s="8">
        <v>40</v>
      </c>
      <c r="F961" s="53" t="s">
        <v>142</v>
      </c>
      <c r="G961" s="53" t="s">
        <v>728</v>
      </c>
      <c r="H961" s="53" t="s">
        <v>143</v>
      </c>
      <c r="I961" s="53" t="s">
        <v>94</v>
      </c>
      <c r="J961" s="53"/>
      <c r="K961" s="53"/>
      <c r="L961" s="234">
        <v>65.43119999999999</v>
      </c>
      <c r="M961" s="205">
        <v>0</v>
      </c>
      <c r="N961" s="205">
        <v>0</v>
      </c>
      <c r="O961" s="205">
        <v>0</v>
      </c>
      <c r="P961" s="187">
        <v>0</v>
      </c>
      <c r="Q961" s="188">
        <v>0</v>
      </c>
    </row>
    <row r="962" spans="1:17" ht="11.25" customHeight="1">
      <c r="A962" s="267">
        <f t="shared" si="14"/>
        <v>219</v>
      </c>
      <c r="B962" s="209" t="s">
        <v>61</v>
      </c>
      <c r="C962" s="248">
        <v>0</v>
      </c>
      <c r="D962" s="210"/>
      <c r="E962" s="271">
        <f>SUM(E963:E964)</f>
        <v>1000</v>
      </c>
      <c r="F962" s="209" t="s">
        <v>810</v>
      </c>
      <c r="G962" s="209" t="s">
        <v>569</v>
      </c>
      <c r="H962" s="209" t="s">
        <v>431</v>
      </c>
      <c r="I962" s="209" t="s">
        <v>827</v>
      </c>
      <c r="J962" s="209" t="s">
        <v>571</v>
      </c>
      <c r="K962" s="209" t="s">
        <v>826</v>
      </c>
      <c r="L962" s="244">
        <v>6951.38</v>
      </c>
      <c r="M962" s="244">
        <v>4985.38</v>
      </c>
      <c r="N962" s="244">
        <v>11.7592</v>
      </c>
      <c r="O962" s="244">
        <v>966.4</v>
      </c>
      <c r="P962" s="211">
        <v>6664106.7440220285</v>
      </c>
      <c r="Q962" s="212">
        <v>0.95867392431747767</v>
      </c>
    </row>
    <row r="963" spans="1:17" s="4" customFormat="1" ht="11.25" customHeight="1">
      <c r="A963" s="124">
        <f t="shared" si="14"/>
        <v>219</v>
      </c>
      <c r="B963" s="53" t="s">
        <v>61</v>
      </c>
      <c r="C963" s="249">
        <v>1</v>
      </c>
      <c r="D963" s="55">
        <v>40744</v>
      </c>
      <c r="E963" s="92">
        <v>500</v>
      </c>
      <c r="F963" s="53" t="s">
        <v>810</v>
      </c>
      <c r="G963" s="53" t="s">
        <v>569</v>
      </c>
      <c r="H963" s="53" t="s">
        <v>431</v>
      </c>
      <c r="I963" s="53" t="s">
        <v>827</v>
      </c>
      <c r="J963" s="53" t="s">
        <v>571</v>
      </c>
      <c r="K963" s="53" t="s">
        <v>826</v>
      </c>
      <c r="L963" s="234">
        <v>3480.58</v>
      </c>
      <c r="M963" s="234">
        <v>2516.5230000000001</v>
      </c>
      <c r="N963" s="234">
        <v>5.9377000000000004</v>
      </c>
      <c r="O963" s="234">
        <v>501.9</v>
      </c>
      <c r="P963" s="187">
        <v>3362964.428718695</v>
      </c>
      <c r="Q963" s="188">
        <v>0.96620805403659593</v>
      </c>
    </row>
    <row r="964" spans="1:17" s="4" customFormat="1" ht="11.25" customHeight="1">
      <c r="A964" s="124">
        <f t="shared" ref="A964:A1027" si="15">IF(C964&gt;0,A963,A963+1)</f>
        <v>219</v>
      </c>
      <c r="B964" s="53" t="s">
        <v>61</v>
      </c>
      <c r="C964" s="249">
        <v>2</v>
      </c>
      <c r="D964" s="55">
        <v>41320</v>
      </c>
      <c r="E964" s="92">
        <v>500</v>
      </c>
      <c r="F964" s="53" t="s">
        <v>810</v>
      </c>
      <c r="G964" s="53" t="s">
        <v>569</v>
      </c>
      <c r="H964" s="53" t="s">
        <v>431</v>
      </c>
      <c r="I964" s="53" t="s">
        <v>827</v>
      </c>
      <c r="J964" s="53" t="s">
        <v>571</v>
      </c>
      <c r="K964" s="53" t="s">
        <v>826</v>
      </c>
      <c r="L964" s="234">
        <v>3470.8</v>
      </c>
      <c r="M964" s="234">
        <v>2468.857</v>
      </c>
      <c r="N964" s="234">
        <v>5.8215000000000003</v>
      </c>
      <c r="O964" s="234">
        <v>464.5</v>
      </c>
      <c r="P964" s="187">
        <v>3301142.3153033331</v>
      </c>
      <c r="Q964" s="188">
        <v>0.95111856497157221</v>
      </c>
    </row>
    <row r="965" spans="1:17" ht="11.25" customHeight="1">
      <c r="A965" s="267">
        <f t="shared" si="15"/>
        <v>220</v>
      </c>
      <c r="B965" s="209" t="s">
        <v>137</v>
      </c>
      <c r="C965" s="248">
        <v>0</v>
      </c>
      <c r="D965" s="210"/>
      <c r="E965" s="271">
        <f>SUM(E966:E971)</f>
        <v>96</v>
      </c>
      <c r="F965" s="209" t="s">
        <v>135</v>
      </c>
      <c r="G965" s="209" t="s">
        <v>728</v>
      </c>
      <c r="H965" s="209" t="s">
        <v>136</v>
      </c>
      <c r="I965" s="209" t="s">
        <v>827</v>
      </c>
      <c r="J965" s="209" t="s">
        <v>120</v>
      </c>
      <c r="K965" s="209" t="s">
        <v>826</v>
      </c>
      <c r="L965" s="244">
        <v>1.476</v>
      </c>
      <c r="M965" s="244">
        <v>0</v>
      </c>
      <c r="N965" s="244">
        <v>0</v>
      </c>
      <c r="O965" s="244">
        <v>0</v>
      </c>
      <c r="P965" s="211">
        <v>0</v>
      </c>
      <c r="Q965" s="212">
        <v>0</v>
      </c>
    </row>
    <row r="966" spans="1:17" ht="11.25" customHeight="1">
      <c r="A966" s="124">
        <f t="shared" si="15"/>
        <v>220</v>
      </c>
      <c r="B966" s="53" t="s">
        <v>137</v>
      </c>
      <c r="C966" s="249">
        <v>2</v>
      </c>
      <c r="D966" s="55">
        <v>36404</v>
      </c>
      <c r="E966" s="92">
        <v>16</v>
      </c>
      <c r="F966" s="53" t="s">
        <v>135</v>
      </c>
      <c r="G966" s="53" t="s">
        <v>728</v>
      </c>
      <c r="H966" s="53" t="s">
        <v>136</v>
      </c>
      <c r="I966" s="53" t="s">
        <v>827</v>
      </c>
      <c r="J966" s="53" t="s">
        <v>120</v>
      </c>
      <c r="K966" s="53" t="s">
        <v>826</v>
      </c>
      <c r="L966" s="265">
        <v>1.476</v>
      </c>
      <c r="M966" s="265">
        <v>0</v>
      </c>
      <c r="N966" s="265">
        <v>0</v>
      </c>
      <c r="O966" s="265">
        <v>0</v>
      </c>
      <c r="P966" s="187">
        <v>0</v>
      </c>
      <c r="Q966" s="188">
        <v>0</v>
      </c>
    </row>
    <row r="967" spans="1:17" ht="11.25" customHeight="1">
      <c r="A967" s="124">
        <f t="shared" si="15"/>
        <v>220</v>
      </c>
      <c r="B967" s="53" t="s">
        <v>137</v>
      </c>
      <c r="C967" s="249">
        <v>3</v>
      </c>
      <c r="D967" s="55">
        <v>36404</v>
      </c>
      <c r="E967" s="92">
        <v>16</v>
      </c>
      <c r="F967" s="53" t="s">
        <v>135</v>
      </c>
      <c r="G967" s="53" t="s">
        <v>728</v>
      </c>
      <c r="H967" s="53" t="s">
        <v>136</v>
      </c>
      <c r="I967" s="53" t="s">
        <v>827</v>
      </c>
      <c r="J967" s="53" t="s">
        <v>120</v>
      </c>
      <c r="K967" s="53" t="s">
        <v>826</v>
      </c>
      <c r="L967" s="205">
        <v>0</v>
      </c>
      <c r="M967" s="205">
        <v>0</v>
      </c>
      <c r="N967" s="205">
        <v>0</v>
      </c>
      <c r="O967" s="205">
        <v>0</v>
      </c>
      <c r="P967" s="187">
        <v>0</v>
      </c>
      <c r="Q967" s="188">
        <v>0</v>
      </c>
    </row>
    <row r="968" spans="1:17" ht="11.25" customHeight="1">
      <c r="A968" s="124">
        <f t="shared" si="15"/>
        <v>220</v>
      </c>
      <c r="B968" s="53" t="s">
        <v>137</v>
      </c>
      <c r="C968" s="249">
        <v>5</v>
      </c>
      <c r="D968" s="55">
        <v>36404</v>
      </c>
      <c r="E968" s="92">
        <v>16</v>
      </c>
      <c r="F968" s="53" t="s">
        <v>135</v>
      </c>
      <c r="G968" s="53" t="s">
        <v>728</v>
      </c>
      <c r="H968" s="53" t="s">
        <v>136</v>
      </c>
      <c r="I968" s="53" t="s">
        <v>827</v>
      </c>
      <c r="J968" s="53" t="s">
        <v>120</v>
      </c>
      <c r="K968" s="53" t="s">
        <v>826</v>
      </c>
      <c r="L968" s="205">
        <v>0</v>
      </c>
      <c r="M968" s="205">
        <v>0</v>
      </c>
      <c r="N968" s="205">
        <v>0</v>
      </c>
      <c r="O968" s="205">
        <v>0</v>
      </c>
      <c r="P968" s="187">
        <v>0</v>
      </c>
      <c r="Q968" s="188">
        <v>0</v>
      </c>
    </row>
    <row r="969" spans="1:17" ht="11.25" customHeight="1">
      <c r="A969" s="124">
        <f t="shared" si="15"/>
        <v>220</v>
      </c>
      <c r="B969" s="53" t="s">
        <v>137</v>
      </c>
      <c r="C969" s="249">
        <v>6</v>
      </c>
      <c r="D969" s="55">
        <v>36404</v>
      </c>
      <c r="E969" s="92">
        <v>16</v>
      </c>
      <c r="F969" s="53" t="s">
        <v>135</v>
      </c>
      <c r="G969" s="53" t="s">
        <v>728</v>
      </c>
      <c r="H969" s="53" t="s">
        <v>136</v>
      </c>
      <c r="I969" s="53" t="s">
        <v>827</v>
      </c>
      <c r="J969" s="53" t="s">
        <v>120</v>
      </c>
      <c r="K969" s="53" t="s">
        <v>826</v>
      </c>
      <c r="L969" s="205">
        <v>0</v>
      </c>
      <c r="M969" s="205">
        <v>0</v>
      </c>
      <c r="N969" s="205">
        <v>0</v>
      </c>
      <c r="O969" s="205">
        <v>0</v>
      </c>
      <c r="P969" s="187">
        <v>0</v>
      </c>
      <c r="Q969" s="188">
        <v>0</v>
      </c>
    </row>
    <row r="970" spans="1:17" ht="11.25" customHeight="1">
      <c r="A970" s="124">
        <f t="shared" si="15"/>
        <v>220</v>
      </c>
      <c r="B970" s="53" t="s">
        <v>137</v>
      </c>
      <c r="C970" s="249">
        <v>7</v>
      </c>
      <c r="D970" s="55">
        <v>36404</v>
      </c>
      <c r="E970" s="92">
        <v>16</v>
      </c>
      <c r="F970" s="53" t="s">
        <v>135</v>
      </c>
      <c r="G970" s="53" t="s">
        <v>728</v>
      </c>
      <c r="H970" s="53" t="s">
        <v>136</v>
      </c>
      <c r="I970" s="53" t="s">
        <v>827</v>
      </c>
      <c r="J970" s="53" t="s">
        <v>120</v>
      </c>
      <c r="K970" s="53" t="s">
        <v>826</v>
      </c>
      <c r="L970" s="205">
        <v>0</v>
      </c>
      <c r="M970" s="205">
        <v>0</v>
      </c>
      <c r="N970" s="205">
        <v>0</v>
      </c>
      <c r="O970" s="205">
        <v>0</v>
      </c>
      <c r="P970" s="187">
        <v>0</v>
      </c>
      <c r="Q970" s="188">
        <v>0</v>
      </c>
    </row>
    <row r="971" spans="1:17" ht="11.25" customHeight="1">
      <c r="A971" s="124">
        <f t="shared" si="15"/>
        <v>220</v>
      </c>
      <c r="B971" s="53" t="s">
        <v>137</v>
      </c>
      <c r="C971" s="249">
        <v>8</v>
      </c>
      <c r="D971" s="55">
        <v>36404</v>
      </c>
      <c r="E971" s="92">
        <v>16</v>
      </c>
      <c r="F971" s="53" t="s">
        <v>135</v>
      </c>
      <c r="G971" s="53" t="s">
        <v>728</v>
      </c>
      <c r="H971" s="53" t="s">
        <v>136</v>
      </c>
      <c r="I971" s="53" t="s">
        <v>827</v>
      </c>
      <c r="J971" s="53" t="s">
        <v>120</v>
      </c>
      <c r="K971" s="53" t="s">
        <v>826</v>
      </c>
      <c r="L971" s="205">
        <v>0</v>
      </c>
      <c r="M971" s="205">
        <v>0</v>
      </c>
      <c r="N971" s="205">
        <v>0</v>
      </c>
      <c r="O971" s="205">
        <v>0</v>
      </c>
      <c r="P971" s="187">
        <v>0</v>
      </c>
      <c r="Q971" s="188">
        <v>0</v>
      </c>
    </row>
    <row r="972" spans="1:17" ht="11.25" customHeight="1">
      <c r="A972" s="267">
        <f t="shared" si="15"/>
        <v>221</v>
      </c>
      <c r="B972" s="209" t="s">
        <v>446</v>
      </c>
      <c r="C972" s="248">
        <v>0</v>
      </c>
      <c r="D972" s="210"/>
      <c r="E972" s="271">
        <f>SUM(E973:E978)</f>
        <v>840</v>
      </c>
      <c r="F972" s="209" t="s">
        <v>443</v>
      </c>
      <c r="G972" s="209" t="s">
        <v>728</v>
      </c>
      <c r="H972" s="209" t="s">
        <v>444</v>
      </c>
      <c r="I972" s="209" t="s">
        <v>827</v>
      </c>
      <c r="J972" s="209" t="s">
        <v>571</v>
      </c>
      <c r="K972" s="209" t="s">
        <v>826</v>
      </c>
      <c r="L972" s="244">
        <v>5254.56</v>
      </c>
      <c r="M972" s="244">
        <v>3951</v>
      </c>
      <c r="N972" s="244">
        <v>0</v>
      </c>
      <c r="O972" s="244">
        <v>2603.5</v>
      </c>
      <c r="P972" s="211">
        <v>5557320.8695642371</v>
      </c>
      <c r="Q972" s="212">
        <v>1.0576186911110039</v>
      </c>
    </row>
    <row r="973" spans="1:17" s="4" customFormat="1" ht="11.25" customHeight="1">
      <c r="A973" s="124">
        <f t="shared" si="15"/>
        <v>221</v>
      </c>
      <c r="B973" s="53" t="s">
        <v>446</v>
      </c>
      <c r="C973" s="249">
        <v>1</v>
      </c>
      <c r="D973" s="55">
        <v>33098</v>
      </c>
      <c r="E973" s="92">
        <v>0</v>
      </c>
      <c r="F973" s="53" t="s">
        <v>443</v>
      </c>
      <c r="G973" s="53" t="s">
        <v>728</v>
      </c>
      <c r="H973" s="53" t="s">
        <v>444</v>
      </c>
      <c r="I973" s="53" t="s">
        <v>827</v>
      </c>
      <c r="J973" s="53" t="s">
        <v>571</v>
      </c>
      <c r="K973" s="53" t="s">
        <v>826</v>
      </c>
      <c r="L973" s="205">
        <v>0</v>
      </c>
      <c r="M973" s="205">
        <v>0</v>
      </c>
      <c r="N973" s="205">
        <v>0</v>
      </c>
      <c r="O973" s="205">
        <v>0</v>
      </c>
      <c r="P973" s="187">
        <v>0</v>
      </c>
      <c r="Q973" s="188">
        <v>0</v>
      </c>
    </row>
    <row r="974" spans="1:17" ht="11.25" customHeight="1">
      <c r="A974" s="124">
        <f t="shared" si="15"/>
        <v>221</v>
      </c>
      <c r="B974" s="53" t="s">
        <v>446</v>
      </c>
      <c r="C974" s="249">
        <v>2</v>
      </c>
      <c r="D974" s="55">
        <v>31397</v>
      </c>
      <c r="E974" s="92">
        <v>0</v>
      </c>
      <c r="F974" s="53" t="s">
        <v>443</v>
      </c>
      <c r="G974" s="53" t="s">
        <v>728</v>
      </c>
      <c r="H974" s="53" t="s">
        <v>444</v>
      </c>
      <c r="I974" s="53" t="s">
        <v>827</v>
      </c>
      <c r="J974" s="53" t="s">
        <v>571</v>
      </c>
      <c r="K974" s="53" t="s">
        <v>826</v>
      </c>
      <c r="L974" s="205">
        <v>0</v>
      </c>
      <c r="M974" s="205">
        <v>0</v>
      </c>
      <c r="N974" s="205">
        <v>0</v>
      </c>
      <c r="O974" s="205">
        <v>0</v>
      </c>
      <c r="P974" s="187">
        <v>0</v>
      </c>
      <c r="Q974" s="188">
        <v>0</v>
      </c>
    </row>
    <row r="975" spans="1:17" ht="11.25" customHeight="1">
      <c r="A975" s="124">
        <f t="shared" si="15"/>
        <v>221</v>
      </c>
      <c r="B975" s="53" t="s">
        <v>446</v>
      </c>
      <c r="C975" s="249">
        <v>3</v>
      </c>
      <c r="D975" s="55">
        <v>30887</v>
      </c>
      <c r="E975" s="92">
        <v>210</v>
      </c>
      <c r="F975" s="53" t="s">
        <v>443</v>
      </c>
      <c r="G975" s="53" t="s">
        <v>728</v>
      </c>
      <c r="H975" s="53" t="s">
        <v>444</v>
      </c>
      <c r="I975" s="53" t="s">
        <v>827</v>
      </c>
      <c r="J975" s="53" t="s">
        <v>571</v>
      </c>
      <c r="K975" s="53" t="s">
        <v>826</v>
      </c>
      <c r="L975" s="234">
        <v>1333.51</v>
      </c>
      <c r="M975" s="234">
        <v>936.4</v>
      </c>
      <c r="N975" s="234">
        <v>0</v>
      </c>
      <c r="O975" s="234">
        <v>368.5</v>
      </c>
      <c r="P975" s="187">
        <v>1314162.7869052305</v>
      </c>
      <c r="Q975" s="188">
        <v>0.98549151255350953</v>
      </c>
    </row>
    <row r="976" spans="1:17" ht="11.25" customHeight="1">
      <c r="A976" s="124">
        <f t="shared" si="15"/>
        <v>221</v>
      </c>
      <c r="B976" s="53" t="s">
        <v>446</v>
      </c>
      <c r="C976" s="249">
        <v>4</v>
      </c>
      <c r="D976" s="55">
        <v>34331</v>
      </c>
      <c r="E976" s="92">
        <v>210</v>
      </c>
      <c r="F976" s="53" t="s">
        <v>443</v>
      </c>
      <c r="G976" s="53" t="s">
        <v>728</v>
      </c>
      <c r="H976" s="53" t="s">
        <v>444</v>
      </c>
      <c r="I976" s="53" t="s">
        <v>827</v>
      </c>
      <c r="J976" s="53" t="s">
        <v>571</v>
      </c>
      <c r="K976" s="53" t="s">
        <v>826</v>
      </c>
      <c r="L976" s="234">
        <v>1372.96</v>
      </c>
      <c r="M976" s="234">
        <v>1038.1500000000001</v>
      </c>
      <c r="N976" s="234">
        <v>0</v>
      </c>
      <c r="O976" s="234">
        <v>256</v>
      </c>
      <c r="P976" s="187">
        <v>1458125.4147444235</v>
      </c>
      <c r="Q976" s="188">
        <v>1.0620305141769777</v>
      </c>
    </row>
    <row r="977" spans="1:17" s="4" customFormat="1" ht="11.25" customHeight="1">
      <c r="A977" s="124">
        <f t="shared" si="15"/>
        <v>221</v>
      </c>
      <c r="B977" s="136" t="s">
        <v>446</v>
      </c>
      <c r="C977" s="250">
        <v>5</v>
      </c>
      <c r="D977" s="138">
        <v>33314</v>
      </c>
      <c r="E977" s="128">
        <v>210</v>
      </c>
      <c r="F977" s="136" t="s">
        <v>443</v>
      </c>
      <c r="G977" s="136" t="s">
        <v>728</v>
      </c>
      <c r="H977" s="136" t="s">
        <v>444</v>
      </c>
      <c r="I977" s="136" t="s">
        <v>827</v>
      </c>
      <c r="J977" s="136" t="s">
        <v>571</v>
      </c>
      <c r="K977" s="136" t="s">
        <v>826</v>
      </c>
      <c r="L977" s="234">
        <v>1461.26</v>
      </c>
      <c r="M977" s="234">
        <v>1131.31</v>
      </c>
      <c r="N977" s="234">
        <v>0</v>
      </c>
      <c r="O977" s="234">
        <v>756.5</v>
      </c>
      <c r="P977" s="187">
        <v>1587253.9097096769</v>
      </c>
      <c r="Q977" s="188">
        <v>1.0862227869849834</v>
      </c>
    </row>
    <row r="978" spans="1:17" ht="11.25" customHeight="1">
      <c r="A978" s="124">
        <f t="shared" si="15"/>
        <v>221</v>
      </c>
      <c r="B978" s="136" t="s">
        <v>446</v>
      </c>
      <c r="C978" s="250">
        <v>6</v>
      </c>
      <c r="D978" s="138">
        <v>33985</v>
      </c>
      <c r="E978" s="128">
        <v>210</v>
      </c>
      <c r="F978" s="136" t="s">
        <v>443</v>
      </c>
      <c r="G978" s="136" t="s">
        <v>728</v>
      </c>
      <c r="H978" s="136" t="s">
        <v>444</v>
      </c>
      <c r="I978" s="136" t="s">
        <v>827</v>
      </c>
      <c r="J978" s="136" t="s">
        <v>571</v>
      </c>
      <c r="K978" s="136" t="s">
        <v>826</v>
      </c>
      <c r="L978" s="234">
        <v>1086.83</v>
      </c>
      <c r="M978" s="234">
        <v>845.14</v>
      </c>
      <c r="N978" s="234">
        <v>0</v>
      </c>
      <c r="O978" s="234">
        <v>1222.5</v>
      </c>
      <c r="P978" s="187">
        <v>1197778.7582049062</v>
      </c>
      <c r="Q978" s="188">
        <v>1.1020847402122744</v>
      </c>
    </row>
    <row r="979" spans="1:17" ht="11.25" customHeight="1">
      <c r="A979" s="267">
        <f t="shared" si="15"/>
        <v>222</v>
      </c>
      <c r="B979" s="218" t="s">
        <v>1068</v>
      </c>
      <c r="C979" s="251">
        <v>0</v>
      </c>
      <c r="D979" s="219"/>
      <c r="E979" s="271">
        <f>SUM(E980:E983)</f>
        <v>800</v>
      </c>
      <c r="F979" s="218" t="s">
        <v>46</v>
      </c>
      <c r="G979" s="218" t="s">
        <v>569</v>
      </c>
      <c r="H979" s="218" t="s">
        <v>570</v>
      </c>
      <c r="I979" s="218" t="s">
        <v>94</v>
      </c>
      <c r="J979" s="218"/>
      <c r="K979" s="218"/>
      <c r="L979" s="244">
        <v>3336.3842500000005</v>
      </c>
      <c r="M979" s="244">
        <v>0</v>
      </c>
      <c r="N979" s="244">
        <v>0</v>
      </c>
      <c r="O979" s="244">
        <v>0</v>
      </c>
      <c r="P979" s="211">
        <v>0</v>
      </c>
      <c r="Q979" s="212">
        <v>0</v>
      </c>
    </row>
    <row r="980" spans="1:17" ht="11.25" customHeight="1">
      <c r="A980" s="124">
        <f t="shared" si="15"/>
        <v>222</v>
      </c>
      <c r="B980" s="136" t="s">
        <v>1068</v>
      </c>
      <c r="C980" s="250">
        <v>1</v>
      </c>
      <c r="D980" s="138">
        <v>42094</v>
      </c>
      <c r="E980" s="127">
        <v>200</v>
      </c>
      <c r="F980" s="137" t="s">
        <v>46</v>
      </c>
      <c r="G980" s="137" t="s">
        <v>569</v>
      </c>
      <c r="H980" s="137" t="s">
        <v>570</v>
      </c>
      <c r="I980" s="136" t="s">
        <v>94</v>
      </c>
      <c r="J980" s="136"/>
      <c r="K980" s="136"/>
      <c r="L980" s="234">
        <v>880.87350000000004</v>
      </c>
      <c r="M980" s="205">
        <v>0</v>
      </c>
      <c r="N980" s="205">
        <v>0</v>
      </c>
      <c r="O980" s="205">
        <v>0</v>
      </c>
      <c r="P980" s="187">
        <v>0</v>
      </c>
      <c r="Q980" s="188">
        <v>0</v>
      </c>
    </row>
    <row r="981" spans="1:17" s="4" customFormat="1" ht="11.25" customHeight="1">
      <c r="A981" s="124">
        <f t="shared" si="15"/>
        <v>222</v>
      </c>
      <c r="B981" s="53" t="s">
        <v>1068</v>
      </c>
      <c r="C981" s="249">
        <v>2</v>
      </c>
      <c r="D981" s="55">
        <v>42093</v>
      </c>
      <c r="E981" s="8">
        <v>200</v>
      </c>
      <c r="F981" s="123" t="s">
        <v>46</v>
      </c>
      <c r="G981" s="123" t="s">
        <v>569</v>
      </c>
      <c r="H981" s="123" t="s">
        <v>570</v>
      </c>
      <c r="I981" s="53" t="s">
        <v>94</v>
      </c>
      <c r="J981" s="53"/>
      <c r="K981" s="53"/>
      <c r="L981" s="234">
        <v>870.9036000000001</v>
      </c>
      <c r="M981" s="205">
        <v>0</v>
      </c>
      <c r="N981" s="205">
        <v>0</v>
      </c>
      <c r="O981" s="205">
        <v>0</v>
      </c>
      <c r="P981" s="187">
        <v>0</v>
      </c>
      <c r="Q981" s="188">
        <v>0</v>
      </c>
    </row>
    <row r="982" spans="1:17" ht="11.25" customHeight="1">
      <c r="A982" s="124">
        <f t="shared" si="15"/>
        <v>222</v>
      </c>
      <c r="B982" s="53" t="s">
        <v>1068</v>
      </c>
      <c r="C982" s="249">
        <v>3</v>
      </c>
      <c r="D982" s="55">
        <v>42104</v>
      </c>
      <c r="E982" s="8">
        <v>200</v>
      </c>
      <c r="F982" s="123" t="s">
        <v>46</v>
      </c>
      <c r="G982" s="123" t="s">
        <v>569</v>
      </c>
      <c r="H982" s="123" t="s">
        <v>570</v>
      </c>
      <c r="I982" s="53" t="s">
        <v>94</v>
      </c>
      <c r="J982" s="53"/>
      <c r="K982" s="53"/>
      <c r="L982" s="234">
        <v>711.33544999999992</v>
      </c>
      <c r="M982" s="205">
        <v>0</v>
      </c>
      <c r="N982" s="205">
        <v>0</v>
      </c>
      <c r="O982" s="205">
        <v>0</v>
      </c>
      <c r="P982" s="187">
        <v>0</v>
      </c>
      <c r="Q982" s="188">
        <v>0</v>
      </c>
    </row>
    <row r="983" spans="1:17" ht="11.25" customHeight="1">
      <c r="A983" s="124">
        <f t="shared" si="15"/>
        <v>222</v>
      </c>
      <c r="B983" s="53" t="s">
        <v>1068</v>
      </c>
      <c r="C983" s="249">
        <v>4</v>
      </c>
      <c r="D983" s="55">
        <v>42167</v>
      </c>
      <c r="E983" s="8">
        <v>200</v>
      </c>
      <c r="F983" s="123" t="s">
        <v>46</v>
      </c>
      <c r="G983" s="123" t="s">
        <v>569</v>
      </c>
      <c r="H983" s="123" t="s">
        <v>570</v>
      </c>
      <c r="I983" s="53" t="s">
        <v>94</v>
      </c>
      <c r="J983" s="53"/>
      <c r="K983" s="53"/>
      <c r="L983" s="234">
        <v>873.27170000000024</v>
      </c>
      <c r="M983" s="205">
        <v>0</v>
      </c>
      <c r="N983" s="205">
        <v>0</v>
      </c>
      <c r="O983" s="205">
        <v>0</v>
      </c>
      <c r="P983" s="187">
        <v>0</v>
      </c>
      <c r="Q983" s="188">
        <v>0</v>
      </c>
    </row>
    <row r="984" spans="1:17" ht="11.25" customHeight="1">
      <c r="A984" s="267">
        <f t="shared" si="15"/>
        <v>223</v>
      </c>
      <c r="B984" s="209" t="s">
        <v>671</v>
      </c>
      <c r="C984" s="245">
        <v>0</v>
      </c>
      <c r="D984" s="209"/>
      <c r="E984" s="271">
        <f>SUM(E985:E987)</f>
        <v>445</v>
      </c>
      <c r="F984" s="209" t="s">
        <v>955</v>
      </c>
      <c r="G984" s="209" t="s">
        <v>326</v>
      </c>
      <c r="H984" s="209" t="s">
        <v>672</v>
      </c>
      <c r="I984" s="209" t="s">
        <v>827</v>
      </c>
      <c r="J984" s="209" t="s">
        <v>576</v>
      </c>
      <c r="K984" s="209" t="s">
        <v>668</v>
      </c>
      <c r="L984" s="244">
        <v>0</v>
      </c>
      <c r="M984" s="244">
        <v>0</v>
      </c>
      <c r="N984" s="244">
        <v>0</v>
      </c>
      <c r="O984" s="244">
        <v>0</v>
      </c>
      <c r="P984" s="211">
        <v>0</v>
      </c>
      <c r="Q984" s="212">
        <v>0</v>
      </c>
    </row>
    <row r="985" spans="1:17" ht="11.25" customHeight="1">
      <c r="A985" s="124">
        <f t="shared" si="15"/>
        <v>223</v>
      </c>
      <c r="B985" s="53" t="s">
        <v>671</v>
      </c>
      <c r="C985" s="5">
        <v>1</v>
      </c>
      <c r="D985" s="55">
        <v>39903</v>
      </c>
      <c r="E985" s="53">
        <v>140</v>
      </c>
      <c r="F985" s="53" t="s">
        <v>955</v>
      </c>
      <c r="G985" s="53" t="s">
        <v>326</v>
      </c>
      <c r="H985" s="53" t="s">
        <v>672</v>
      </c>
      <c r="I985" s="53" t="s">
        <v>827</v>
      </c>
      <c r="J985" s="53" t="s">
        <v>576</v>
      </c>
      <c r="K985" s="53" t="s">
        <v>668</v>
      </c>
      <c r="L985" s="205">
        <v>0</v>
      </c>
      <c r="M985" s="205">
        <v>0</v>
      </c>
      <c r="N985" s="205">
        <v>0</v>
      </c>
      <c r="O985" s="205">
        <v>0</v>
      </c>
      <c r="P985" s="187">
        <v>0</v>
      </c>
      <c r="Q985" s="188">
        <v>0</v>
      </c>
    </row>
    <row r="986" spans="1:17" s="4" customFormat="1" ht="11.25" customHeight="1">
      <c r="A986" s="124">
        <f t="shared" si="15"/>
        <v>223</v>
      </c>
      <c r="B986" s="53" t="s">
        <v>671</v>
      </c>
      <c r="C986" s="5">
        <v>1</v>
      </c>
      <c r="D986" s="55">
        <v>39903</v>
      </c>
      <c r="E986" s="53">
        <v>140</v>
      </c>
      <c r="F986" s="53" t="s">
        <v>955</v>
      </c>
      <c r="G986" s="53" t="s">
        <v>326</v>
      </c>
      <c r="H986" s="53" t="s">
        <v>672</v>
      </c>
      <c r="I986" s="53" t="s">
        <v>827</v>
      </c>
      <c r="J986" s="53" t="s">
        <v>576</v>
      </c>
      <c r="K986" s="53" t="s">
        <v>668</v>
      </c>
      <c r="L986" s="205">
        <v>0</v>
      </c>
      <c r="M986" s="205">
        <v>0</v>
      </c>
      <c r="N986" s="205">
        <v>0</v>
      </c>
      <c r="O986" s="205">
        <v>0</v>
      </c>
      <c r="P986" s="187">
        <v>0</v>
      </c>
      <c r="Q986" s="188">
        <v>0</v>
      </c>
    </row>
    <row r="987" spans="1:17" ht="11.25" customHeight="1">
      <c r="A987" s="124">
        <f t="shared" si="15"/>
        <v>223</v>
      </c>
      <c r="B987" s="53" t="s">
        <v>7</v>
      </c>
      <c r="C987" s="238">
        <v>2</v>
      </c>
      <c r="D987" s="55">
        <v>40359</v>
      </c>
      <c r="E987" s="92">
        <v>165</v>
      </c>
      <c r="F987" s="53" t="s">
        <v>955</v>
      </c>
      <c r="G987" s="53" t="s">
        <v>326</v>
      </c>
      <c r="H987" s="53" t="s">
        <v>672</v>
      </c>
      <c r="I987" s="53" t="s">
        <v>827</v>
      </c>
      <c r="J987" s="53" t="s">
        <v>576</v>
      </c>
      <c r="K987" s="53" t="s">
        <v>668</v>
      </c>
      <c r="L987" s="205">
        <v>0</v>
      </c>
      <c r="M987" s="205">
        <v>0</v>
      </c>
      <c r="N987" s="205">
        <v>0</v>
      </c>
      <c r="O987" s="205">
        <v>0</v>
      </c>
      <c r="P987" s="187">
        <v>0</v>
      </c>
      <c r="Q987" s="188">
        <v>0</v>
      </c>
    </row>
    <row r="988" spans="1:17" ht="11.25" customHeight="1">
      <c r="A988" s="267">
        <f t="shared" si="15"/>
        <v>224</v>
      </c>
      <c r="B988" s="209" t="s">
        <v>117</v>
      </c>
      <c r="C988" s="248">
        <v>0</v>
      </c>
      <c r="D988" s="210"/>
      <c r="E988" s="271">
        <f>SUM(E989:E995)</f>
        <v>1476.144</v>
      </c>
      <c r="F988" s="209" t="s">
        <v>955</v>
      </c>
      <c r="G988" s="209" t="s">
        <v>326</v>
      </c>
      <c r="H988" s="209" t="s">
        <v>956</v>
      </c>
      <c r="I988" s="209" t="s">
        <v>827</v>
      </c>
      <c r="J988" s="209" t="s">
        <v>576</v>
      </c>
      <c r="K988" s="209" t="s">
        <v>513</v>
      </c>
      <c r="L988" s="244">
        <v>2.96</v>
      </c>
      <c r="M988" s="244">
        <v>0</v>
      </c>
      <c r="N988" s="244">
        <v>0</v>
      </c>
      <c r="O988" s="244">
        <v>0</v>
      </c>
      <c r="P988" s="211">
        <v>0</v>
      </c>
      <c r="Q988" s="212">
        <v>0</v>
      </c>
    </row>
    <row r="989" spans="1:17" s="4" customFormat="1" ht="11.25" customHeight="1">
      <c r="A989" s="124">
        <f t="shared" si="15"/>
        <v>224</v>
      </c>
      <c r="B989" s="53" t="s">
        <v>117</v>
      </c>
      <c r="C989" s="249">
        <v>1</v>
      </c>
      <c r="D989" s="55">
        <v>36824</v>
      </c>
      <c r="E989" s="8">
        <v>118.654</v>
      </c>
      <c r="F989" s="53" t="s">
        <v>955</v>
      </c>
      <c r="G989" s="53" t="s">
        <v>326</v>
      </c>
      <c r="H989" s="53" t="s">
        <v>956</v>
      </c>
      <c r="I989" s="53" t="s">
        <v>827</v>
      </c>
      <c r="J989" s="53" t="s">
        <v>576</v>
      </c>
      <c r="K989" s="53" t="s">
        <v>513</v>
      </c>
      <c r="L989" s="205">
        <v>2.96</v>
      </c>
      <c r="M989" s="205">
        <v>0</v>
      </c>
      <c r="N989" s="205">
        <v>0</v>
      </c>
      <c r="O989" s="205">
        <v>0</v>
      </c>
      <c r="P989" s="187">
        <v>0</v>
      </c>
      <c r="Q989" s="188">
        <v>0</v>
      </c>
    </row>
    <row r="990" spans="1:17" s="4" customFormat="1" ht="11.25" customHeight="1">
      <c r="A990" s="124">
        <f t="shared" si="15"/>
        <v>224</v>
      </c>
      <c r="B990" s="53" t="s">
        <v>117</v>
      </c>
      <c r="C990" s="249">
        <v>2</v>
      </c>
      <c r="D990" s="55">
        <v>36824</v>
      </c>
      <c r="E990" s="8">
        <v>121.285</v>
      </c>
      <c r="F990" s="53" t="s">
        <v>955</v>
      </c>
      <c r="G990" s="53" t="s">
        <v>326</v>
      </c>
      <c r="H990" s="53" t="s">
        <v>956</v>
      </c>
      <c r="I990" s="53" t="s">
        <v>827</v>
      </c>
      <c r="J990" s="53" t="s">
        <v>576</v>
      </c>
      <c r="K990" s="53" t="s">
        <v>513</v>
      </c>
      <c r="L990" s="205">
        <v>0</v>
      </c>
      <c r="M990" s="205">
        <v>0</v>
      </c>
      <c r="N990" s="205">
        <v>0</v>
      </c>
      <c r="O990" s="205">
        <v>0</v>
      </c>
      <c r="P990" s="187">
        <v>0</v>
      </c>
      <c r="Q990" s="188">
        <v>0</v>
      </c>
    </row>
    <row r="991" spans="1:17" s="4" customFormat="1" ht="11.25" customHeight="1">
      <c r="A991" s="124">
        <f t="shared" si="15"/>
        <v>224</v>
      </c>
      <c r="B991" s="53" t="s">
        <v>117</v>
      </c>
      <c r="C991" s="249">
        <v>3</v>
      </c>
      <c r="D991" s="55">
        <v>36824</v>
      </c>
      <c r="E991" s="8">
        <v>128.20500000000001</v>
      </c>
      <c r="F991" s="53" t="s">
        <v>955</v>
      </c>
      <c r="G991" s="53" t="s">
        <v>326</v>
      </c>
      <c r="H991" s="53" t="s">
        <v>956</v>
      </c>
      <c r="I991" s="53" t="s">
        <v>827</v>
      </c>
      <c r="J991" s="53" t="s">
        <v>576</v>
      </c>
      <c r="K991" s="53" t="s">
        <v>513</v>
      </c>
      <c r="L991" s="205">
        <v>0</v>
      </c>
      <c r="M991" s="205">
        <v>0</v>
      </c>
      <c r="N991" s="205">
        <v>0</v>
      </c>
      <c r="O991" s="205">
        <v>0</v>
      </c>
      <c r="P991" s="187">
        <v>0</v>
      </c>
      <c r="Q991" s="188">
        <v>0</v>
      </c>
    </row>
    <row r="992" spans="1:17" s="4" customFormat="1" ht="11.25" customHeight="1">
      <c r="A992" s="124">
        <f t="shared" si="15"/>
        <v>224</v>
      </c>
      <c r="B992" s="53" t="s">
        <v>117</v>
      </c>
      <c r="C992" s="249">
        <v>4</v>
      </c>
      <c r="D992" s="55">
        <v>40152</v>
      </c>
      <c r="E992" s="8">
        <v>233</v>
      </c>
      <c r="F992" s="53" t="s">
        <v>955</v>
      </c>
      <c r="G992" s="53" t="s">
        <v>326</v>
      </c>
      <c r="H992" s="53" t="s">
        <v>956</v>
      </c>
      <c r="I992" s="53" t="s">
        <v>827</v>
      </c>
      <c r="J992" s="53" t="s">
        <v>576</v>
      </c>
      <c r="K992" s="53" t="s">
        <v>513</v>
      </c>
      <c r="L992" s="205">
        <v>0</v>
      </c>
      <c r="M992" s="205">
        <v>0</v>
      </c>
      <c r="N992" s="205">
        <v>0</v>
      </c>
      <c r="O992" s="205">
        <v>0</v>
      </c>
      <c r="P992" s="187">
        <v>0</v>
      </c>
      <c r="Q992" s="188">
        <v>0</v>
      </c>
    </row>
    <row r="993" spans="1:17" ht="11.25" customHeight="1">
      <c r="A993" s="124">
        <f t="shared" si="15"/>
        <v>224</v>
      </c>
      <c r="B993" s="53" t="s">
        <v>1035</v>
      </c>
      <c r="C993" s="249">
        <v>5</v>
      </c>
      <c r="D993" s="55">
        <v>40378</v>
      </c>
      <c r="E993" s="8">
        <v>133</v>
      </c>
      <c r="F993" s="53" t="s">
        <v>955</v>
      </c>
      <c r="G993" s="53" t="s">
        <v>326</v>
      </c>
      <c r="H993" s="53" t="s">
        <v>956</v>
      </c>
      <c r="I993" s="53" t="s">
        <v>827</v>
      </c>
      <c r="J993" s="53" t="s">
        <v>576</v>
      </c>
      <c r="K993" s="53" t="s">
        <v>513</v>
      </c>
      <c r="L993" s="205">
        <v>0</v>
      </c>
      <c r="M993" s="205">
        <v>0</v>
      </c>
      <c r="N993" s="205">
        <v>0</v>
      </c>
      <c r="O993" s="205">
        <v>0</v>
      </c>
      <c r="P993" s="187">
        <v>0</v>
      </c>
      <c r="Q993" s="188">
        <v>0</v>
      </c>
    </row>
    <row r="994" spans="1:17" s="4" customFormat="1" ht="11.25" customHeight="1">
      <c r="A994" s="124">
        <f t="shared" si="15"/>
        <v>224</v>
      </c>
      <c r="B994" s="53" t="s">
        <v>1149</v>
      </c>
      <c r="C994" s="249">
        <v>6</v>
      </c>
      <c r="D994" s="55">
        <v>42223</v>
      </c>
      <c r="E994" s="8">
        <v>371</v>
      </c>
      <c r="F994" s="123" t="s">
        <v>955</v>
      </c>
      <c r="G994" s="123" t="s">
        <v>326</v>
      </c>
      <c r="H994" s="123" t="s">
        <v>956</v>
      </c>
      <c r="I994" s="53" t="s">
        <v>827</v>
      </c>
      <c r="J994" s="53" t="s">
        <v>576</v>
      </c>
      <c r="K994" s="53" t="s">
        <v>513</v>
      </c>
      <c r="L994" s="205">
        <v>0</v>
      </c>
      <c r="M994" s="205">
        <v>0</v>
      </c>
      <c r="N994" s="205">
        <v>0</v>
      </c>
      <c r="O994" s="205">
        <v>0</v>
      </c>
      <c r="P994" s="187">
        <v>0</v>
      </c>
      <c r="Q994" s="188">
        <v>0</v>
      </c>
    </row>
    <row r="995" spans="1:17" ht="11.25" customHeight="1">
      <c r="A995" s="124">
        <f t="shared" si="15"/>
        <v>224</v>
      </c>
      <c r="B995" s="53" t="s">
        <v>1149</v>
      </c>
      <c r="C995" s="249">
        <v>7</v>
      </c>
      <c r="D995" s="55">
        <v>42252</v>
      </c>
      <c r="E995" s="8">
        <v>371</v>
      </c>
      <c r="F995" s="123" t="s">
        <v>955</v>
      </c>
      <c r="G995" s="123" t="s">
        <v>326</v>
      </c>
      <c r="H995" s="123" t="s">
        <v>956</v>
      </c>
      <c r="I995" s="53" t="s">
        <v>827</v>
      </c>
      <c r="J995" s="53" t="s">
        <v>576</v>
      </c>
      <c r="K995" s="53" t="s">
        <v>513</v>
      </c>
      <c r="L995" s="205">
        <v>0</v>
      </c>
      <c r="M995" s="205">
        <v>0</v>
      </c>
      <c r="N995" s="205">
        <v>0</v>
      </c>
      <c r="O995" s="205">
        <v>0</v>
      </c>
      <c r="P995" s="187">
        <v>0</v>
      </c>
      <c r="Q995" s="188">
        <v>0</v>
      </c>
    </row>
    <row r="996" spans="1:17" ht="11.25" customHeight="1">
      <c r="A996" s="267">
        <f t="shared" si="15"/>
        <v>225</v>
      </c>
      <c r="B996" s="209" t="s">
        <v>87</v>
      </c>
      <c r="C996" s="248">
        <v>0</v>
      </c>
      <c r="D996" s="210"/>
      <c r="E996" s="271">
        <f>SUM(E997:E1001)</f>
        <v>200</v>
      </c>
      <c r="F996" s="209" t="s">
        <v>287</v>
      </c>
      <c r="G996" s="209" t="s">
        <v>569</v>
      </c>
      <c r="H996" s="209" t="s">
        <v>370</v>
      </c>
      <c r="I996" s="209" t="s">
        <v>94</v>
      </c>
      <c r="J996" s="209"/>
      <c r="K996" s="209"/>
      <c r="L996" s="244">
        <v>585.30874999999992</v>
      </c>
      <c r="M996" s="244">
        <v>0</v>
      </c>
      <c r="N996" s="244">
        <v>0</v>
      </c>
      <c r="O996" s="244">
        <v>0</v>
      </c>
      <c r="P996" s="211">
        <v>0</v>
      </c>
      <c r="Q996" s="212">
        <v>0</v>
      </c>
    </row>
    <row r="997" spans="1:17" s="4" customFormat="1" ht="11.25" customHeight="1">
      <c r="A997" s="124">
        <f t="shared" si="15"/>
        <v>225</v>
      </c>
      <c r="B997" s="53" t="s">
        <v>87</v>
      </c>
      <c r="C997" s="249">
        <v>1</v>
      </c>
      <c r="D997" s="55">
        <v>32329</v>
      </c>
      <c r="E997" s="8">
        <v>50</v>
      </c>
      <c r="F997" s="53" t="s">
        <v>287</v>
      </c>
      <c r="G997" s="53" t="s">
        <v>569</v>
      </c>
      <c r="H997" s="53" t="s">
        <v>370</v>
      </c>
      <c r="I997" s="53" t="s">
        <v>94</v>
      </c>
      <c r="J997" s="53"/>
      <c r="K997" s="53"/>
      <c r="L997" s="234">
        <v>137.37965</v>
      </c>
      <c r="M997" s="205">
        <v>0</v>
      </c>
      <c r="N997" s="205">
        <v>0</v>
      </c>
      <c r="O997" s="205">
        <v>0</v>
      </c>
      <c r="P997" s="187">
        <v>0</v>
      </c>
      <c r="Q997" s="188">
        <v>0</v>
      </c>
    </row>
    <row r="998" spans="1:17" s="4" customFormat="1" ht="11.25" customHeight="1">
      <c r="A998" s="124">
        <f t="shared" si="15"/>
        <v>225</v>
      </c>
      <c r="B998" s="53" t="s">
        <v>87</v>
      </c>
      <c r="C998" s="249">
        <v>2</v>
      </c>
      <c r="D998" s="55">
        <v>32225</v>
      </c>
      <c r="E998" s="8">
        <v>50</v>
      </c>
      <c r="F998" s="53" t="s">
        <v>287</v>
      </c>
      <c r="G998" s="53" t="s">
        <v>569</v>
      </c>
      <c r="H998" s="53" t="s">
        <v>370</v>
      </c>
      <c r="I998" s="53" t="s">
        <v>94</v>
      </c>
      <c r="J998" s="53"/>
      <c r="K998" s="53"/>
      <c r="L998" s="234">
        <v>148.46395000000001</v>
      </c>
      <c r="M998" s="205">
        <v>0</v>
      </c>
      <c r="N998" s="205">
        <v>0</v>
      </c>
      <c r="O998" s="205">
        <v>0</v>
      </c>
      <c r="P998" s="187">
        <v>0</v>
      </c>
      <c r="Q998" s="188">
        <v>0</v>
      </c>
    </row>
    <row r="999" spans="1:17" ht="11.25" customHeight="1">
      <c r="A999" s="124">
        <f t="shared" si="15"/>
        <v>225</v>
      </c>
      <c r="B999" s="53" t="s">
        <v>87</v>
      </c>
      <c r="C999" s="249">
        <v>3</v>
      </c>
      <c r="D999" s="55">
        <v>35129</v>
      </c>
      <c r="E999" s="8">
        <v>50</v>
      </c>
      <c r="F999" s="53" t="s">
        <v>287</v>
      </c>
      <c r="G999" s="53" t="s">
        <v>569</v>
      </c>
      <c r="H999" s="53" t="s">
        <v>370</v>
      </c>
      <c r="I999" s="53" t="s">
        <v>94</v>
      </c>
      <c r="J999" s="53"/>
      <c r="K999" s="53"/>
      <c r="L999" s="234">
        <v>154.69264999999999</v>
      </c>
      <c r="M999" s="205">
        <v>0</v>
      </c>
      <c r="N999" s="205">
        <v>0</v>
      </c>
      <c r="O999" s="205">
        <v>0</v>
      </c>
      <c r="P999" s="187">
        <v>0</v>
      </c>
      <c r="Q999" s="188">
        <v>0</v>
      </c>
    </row>
    <row r="1000" spans="1:17" ht="11.25" customHeight="1">
      <c r="A1000" s="124">
        <f t="shared" si="15"/>
        <v>225</v>
      </c>
      <c r="B1000" s="53" t="s">
        <v>87</v>
      </c>
      <c r="C1000" s="249">
        <v>4</v>
      </c>
      <c r="D1000" s="55">
        <v>35598</v>
      </c>
      <c r="E1000" s="8">
        <v>50</v>
      </c>
      <c r="F1000" s="53" t="s">
        <v>287</v>
      </c>
      <c r="G1000" s="53" t="s">
        <v>569</v>
      </c>
      <c r="H1000" s="53" t="s">
        <v>370</v>
      </c>
      <c r="I1000" s="53" t="s">
        <v>94</v>
      </c>
      <c r="J1000" s="53"/>
      <c r="K1000" s="53"/>
      <c r="L1000" s="234">
        <v>144.77249999999998</v>
      </c>
      <c r="M1000" s="205">
        <v>0</v>
      </c>
      <c r="N1000" s="205">
        <v>0</v>
      </c>
      <c r="O1000" s="205">
        <v>0</v>
      </c>
      <c r="P1000" s="187">
        <v>0</v>
      </c>
      <c r="Q1000" s="188">
        <v>0</v>
      </c>
    </row>
    <row r="1001" spans="1:17" s="4" customFormat="1" ht="11.25" customHeight="1">
      <c r="A1001" s="124">
        <f t="shared" si="15"/>
        <v>225</v>
      </c>
      <c r="B1001" s="136" t="s">
        <v>206</v>
      </c>
      <c r="C1001" s="250">
        <v>5</v>
      </c>
      <c r="D1001" s="138">
        <v>37986</v>
      </c>
      <c r="E1001" s="92">
        <v>0</v>
      </c>
      <c r="F1001" s="136" t="s">
        <v>287</v>
      </c>
      <c r="G1001" s="136" t="s">
        <v>569</v>
      </c>
      <c r="H1001" s="136" t="s">
        <v>370</v>
      </c>
      <c r="I1001" s="136" t="s">
        <v>94</v>
      </c>
      <c r="J1001" s="136"/>
      <c r="K1001" s="136"/>
      <c r="L1001" s="205">
        <v>0</v>
      </c>
      <c r="M1001" s="205">
        <v>0</v>
      </c>
      <c r="N1001" s="205">
        <v>0</v>
      </c>
      <c r="O1001" s="205">
        <v>0</v>
      </c>
      <c r="P1001" s="187">
        <v>0</v>
      </c>
      <c r="Q1001" s="188">
        <v>0</v>
      </c>
    </row>
    <row r="1002" spans="1:17" ht="11.25" customHeight="1">
      <c r="A1002" s="267">
        <f t="shared" si="15"/>
        <v>226</v>
      </c>
      <c r="B1002" s="209" t="s">
        <v>533</v>
      </c>
      <c r="C1002" s="248">
        <v>0</v>
      </c>
      <c r="D1002" s="210"/>
      <c r="E1002" s="271">
        <f>SUM(E1003:E1012)</f>
        <v>2190</v>
      </c>
      <c r="F1002" s="209" t="s">
        <v>532</v>
      </c>
      <c r="G1002" s="209" t="s">
        <v>728</v>
      </c>
      <c r="H1002" s="209" t="s">
        <v>56</v>
      </c>
      <c r="I1002" s="209" t="s">
        <v>827</v>
      </c>
      <c r="J1002" s="209" t="s">
        <v>571</v>
      </c>
      <c r="K1002" s="209" t="s">
        <v>826</v>
      </c>
      <c r="L1002" s="244">
        <v>12612.305999999999</v>
      </c>
      <c r="M1002" s="244">
        <v>10079.937</v>
      </c>
      <c r="N1002" s="244">
        <v>0</v>
      </c>
      <c r="O1002" s="244">
        <v>9259</v>
      </c>
      <c r="P1002" s="211">
        <v>12278057.404534757</v>
      </c>
      <c r="Q1002" s="212">
        <v>0.97349821710119933</v>
      </c>
    </row>
    <row r="1003" spans="1:17" ht="11.25" customHeight="1">
      <c r="A1003" s="124">
        <f t="shared" si="15"/>
        <v>226</v>
      </c>
      <c r="B1003" s="53" t="s">
        <v>533</v>
      </c>
      <c r="C1003" s="249">
        <v>1</v>
      </c>
      <c r="D1003" s="55">
        <v>27184</v>
      </c>
      <c r="E1003" s="92">
        <v>0</v>
      </c>
      <c r="F1003" s="53" t="s">
        <v>532</v>
      </c>
      <c r="G1003" s="53" t="s">
        <v>728</v>
      </c>
      <c r="H1003" s="53" t="s">
        <v>56</v>
      </c>
      <c r="I1003" s="53" t="s">
        <v>827</v>
      </c>
      <c r="J1003" s="53" t="s">
        <v>571</v>
      </c>
      <c r="K1003" s="53" t="s">
        <v>826</v>
      </c>
      <c r="L1003" s="205">
        <v>0</v>
      </c>
      <c r="M1003" s="205">
        <v>0</v>
      </c>
      <c r="N1003" s="205">
        <v>0</v>
      </c>
      <c r="O1003" s="205">
        <v>0</v>
      </c>
      <c r="P1003" s="187">
        <v>0</v>
      </c>
      <c r="Q1003" s="188">
        <v>0</v>
      </c>
    </row>
    <row r="1004" spans="1:17" ht="11.25" customHeight="1">
      <c r="A1004" s="124">
        <f t="shared" si="15"/>
        <v>226</v>
      </c>
      <c r="B1004" s="53" t="s">
        <v>533</v>
      </c>
      <c r="C1004" s="249">
        <v>2</v>
      </c>
      <c r="D1004" s="55">
        <v>27477</v>
      </c>
      <c r="E1004" s="92">
        <v>0</v>
      </c>
      <c r="F1004" s="53" t="s">
        <v>532</v>
      </c>
      <c r="G1004" s="53" t="s">
        <v>728</v>
      </c>
      <c r="H1004" s="53" t="s">
        <v>56</v>
      </c>
      <c r="I1004" s="53" t="s">
        <v>827</v>
      </c>
      <c r="J1004" s="136" t="s">
        <v>571</v>
      </c>
      <c r="K1004" s="136" t="s">
        <v>826</v>
      </c>
      <c r="L1004" s="205">
        <v>0</v>
      </c>
      <c r="M1004" s="205">
        <v>0</v>
      </c>
      <c r="N1004" s="205">
        <v>0</v>
      </c>
      <c r="O1004" s="205">
        <v>0</v>
      </c>
      <c r="P1004" s="187">
        <v>0</v>
      </c>
      <c r="Q1004" s="188">
        <v>0</v>
      </c>
    </row>
    <row r="1005" spans="1:17" ht="11.25" customHeight="1">
      <c r="A1005" s="124">
        <f t="shared" si="15"/>
        <v>226</v>
      </c>
      <c r="B1005" s="53" t="s">
        <v>533</v>
      </c>
      <c r="C1005" s="249">
        <v>3</v>
      </c>
      <c r="D1005" s="55">
        <v>27822</v>
      </c>
      <c r="E1005" s="92">
        <v>0</v>
      </c>
      <c r="F1005" s="53" t="s">
        <v>532</v>
      </c>
      <c r="G1005" s="53" t="s">
        <v>728</v>
      </c>
      <c r="H1005" s="53" t="s">
        <v>56</v>
      </c>
      <c r="I1005" s="53" t="s">
        <v>827</v>
      </c>
      <c r="J1005" s="136" t="s">
        <v>571</v>
      </c>
      <c r="K1005" s="136" t="s">
        <v>826</v>
      </c>
      <c r="L1005" s="205">
        <v>0</v>
      </c>
      <c r="M1005" s="205">
        <v>0</v>
      </c>
      <c r="N1005" s="205">
        <v>0</v>
      </c>
      <c r="O1005" s="205">
        <v>0</v>
      </c>
      <c r="P1005" s="187">
        <v>0</v>
      </c>
      <c r="Q1005" s="188">
        <v>0</v>
      </c>
    </row>
    <row r="1006" spans="1:17" s="4" customFormat="1" ht="11.25" customHeight="1">
      <c r="A1006" s="124">
        <f t="shared" si="15"/>
        <v>226</v>
      </c>
      <c r="B1006" s="53" t="s">
        <v>533</v>
      </c>
      <c r="C1006" s="249">
        <v>4</v>
      </c>
      <c r="D1006" s="55">
        <v>27963</v>
      </c>
      <c r="E1006" s="92">
        <v>0</v>
      </c>
      <c r="F1006" s="53" t="s">
        <v>532</v>
      </c>
      <c r="G1006" s="53" t="s">
        <v>728</v>
      </c>
      <c r="H1006" s="53" t="s">
        <v>56</v>
      </c>
      <c r="I1006" s="53" t="s">
        <v>827</v>
      </c>
      <c r="J1006" s="53" t="s">
        <v>571</v>
      </c>
      <c r="K1006" s="53" t="s">
        <v>826</v>
      </c>
      <c r="L1006" s="205">
        <v>0</v>
      </c>
      <c r="M1006" s="205">
        <v>0</v>
      </c>
      <c r="N1006" s="205">
        <v>0</v>
      </c>
      <c r="O1006" s="205">
        <v>0</v>
      </c>
      <c r="P1006" s="187">
        <v>0</v>
      </c>
      <c r="Q1006" s="188">
        <v>0</v>
      </c>
    </row>
    <row r="1007" spans="1:17" ht="11.25" customHeight="1">
      <c r="A1007" s="124">
        <f t="shared" si="15"/>
        <v>226</v>
      </c>
      <c r="B1007" s="53" t="s">
        <v>533</v>
      </c>
      <c r="C1007" s="249">
        <v>5</v>
      </c>
      <c r="D1007" s="55">
        <v>28580</v>
      </c>
      <c r="E1007" s="92">
        <v>0</v>
      </c>
      <c r="F1007" s="53" t="s">
        <v>532</v>
      </c>
      <c r="G1007" s="53" t="s">
        <v>728</v>
      </c>
      <c r="H1007" s="53" t="s">
        <v>56</v>
      </c>
      <c r="I1007" s="53" t="s">
        <v>827</v>
      </c>
      <c r="J1007" s="53" t="s">
        <v>571</v>
      </c>
      <c r="K1007" s="53" t="s">
        <v>826</v>
      </c>
      <c r="L1007" s="205">
        <v>0</v>
      </c>
      <c r="M1007" s="205">
        <v>0</v>
      </c>
      <c r="N1007" s="205">
        <v>0</v>
      </c>
      <c r="O1007" s="205">
        <v>0</v>
      </c>
      <c r="P1007" s="187">
        <v>0</v>
      </c>
      <c r="Q1007" s="188">
        <v>0</v>
      </c>
    </row>
    <row r="1008" spans="1:17" ht="11.25" customHeight="1">
      <c r="A1008" s="124">
        <f t="shared" si="15"/>
        <v>226</v>
      </c>
      <c r="B1008" s="53" t="s">
        <v>533</v>
      </c>
      <c r="C1008" s="249">
        <v>6</v>
      </c>
      <c r="D1008" s="55">
        <v>30040</v>
      </c>
      <c r="E1008" s="92">
        <v>210</v>
      </c>
      <c r="F1008" s="53" t="s">
        <v>532</v>
      </c>
      <c r="G1008" s="53" t="s">
        <v>728</v>
      </c>
      <c r="H1008" s="53" t="s">
        <v>56</v>
      </c>
      <c r="I1008" s="53" t="s">
        <v>827</v>
      </c>
      <c r="J1008" s="53" t="s">
        <v>571</v>
      </c>
      <c r="K1008" s="53" t="s">
        <v>826</v>
      </c>
      <c r="L1008" s="234">
        <v>1170.8</v>
      </c>
      <c r="M1008" s="234">
        <v>1110.55</v>
      </c>
      <c r="N1008" s="234">
        <v>0</v>
      </c>
      <c r="O1008" s="234">
        <v>2707</v>
      </c>
      <c r="P1008" s="187">
        <v>1243169.7849270394</v>
      </c>
      <c r="Q1008" s="188">
        <v>1.0618122522437987</v>
      </c>
    </row>
    <row r="1009" spans="1:17" s="4" customFormat="1" ht="11.25" customHeight="1">
      <c r="A1009" s="124">
        <f t="shared" si="15"/>
        <v>226</v>
      </c>
      <c r="B1009" s="53" t="s">
        <v>533</v>
      </c>
      <c r="C1009" s="249">
        <v>7</v>
      </c>
      <c r="D1009" s="55">
        <v>30329</v>
      </c>
      <c r="E1009" s="92">
        <v>0</v>
      </c>
      <c r="F1009" s="53" t="s">
        <v>532</v>
      </c>
      <c r="G1009" s="53" t="s">
        <v>728</v>
      </c>
      <c r="H1009" s="53" t="s">
        <v>56</v>
      </c>
      <c r="I1009" s="53" t="s">
        <v>827</v>
      </c>
      <c r="J1009" s="53" t="s">
        <v>571</v>
      </c>
      <c r="K1009" s="53" t="s">
        <v>826</v>
      </c>
      <c r="L1009" s="205">
        <v>0</v>
      </c>
      <c r="M1009" s="205">
        <v>0</v>
      </c>
      <c r="N1009" s="205">
        <v>0</v>
      </c>
      <c r="O1009" s="205">
        <v>0</v>
      </c>
      <c r="P1009" s="187">
        <v>0</v>
      </c>
      <c r="Q1009" s="188">
        <v>0</v>
      </c>
    </row>
    <row r="1010" spans="1:17" s="4" customFormat="1" ht="11.25" customHeight="1">
      <c r="A1010" s="124">
        <f t="shared" si="15"/>
        <v>226</v>
      </c>
      <c r="B1010" s="53" t="s">
        <v>1080</v>
      </c>
      <c r="C1010" s="249">
        <v>8</v>
      </c>
      <c r="D1010" s="55">
        <v>42093</v>
      </c>
      <c r="E1010" s="92">
        <v>660</v>
      </c>
      <c r="F1010" s="123" t="s">
        <v>532</v>
      </c>
      <c r="G1010" s="123" t="s">
        <v>728</v>
      </c>
      <c r="H1010" s="123" t="s">
        <v>56</v>
      </c>
      <c r="I1010" s="53" t="s">
        <v>827</v>
      </c>
      <c r="J1010" s="53" t="s">
        <v>571</v>
      </c>
      <c r="K1010" s="53" t="s">
        <v>826</v>
      </c>
      <c r="L1010" s="234">
        <v>3684.95</v>
      </c>
      <c r="M1010" s="234">
        <v>2819.654</v>
      </c>
      <c r="N1010" s="234">
        <v>0</v>
      </c>
      <c r="O1010" s="234">
        <v>3005</v>
      </c>
      <c r="P1010" s="187">
        <v>3520378.6691362145</v>
      </c>
      <c r="Q1010" s="188">
        <v>0.95533960274527874</v>
      </c>
    </row>
    <row r="1011" spans="1:17" ht="11.25" customHeight="1">
      <c r="A1011" s="124">
        <f t="shared" si="15"/>
        <v>226</v>
      </c>
      <c r="B1011" s="53" t="s">
        <v>1080</v>
      </c>
      <c r="C1011" s="249">
        <v>9</v>
      </c>
      <c r="D1011" s="55">
        <v>42444</v>
      </c>
      <c r="E1011" s="92">
        <v>660</v>
      </c>
      <c r="F1011" s="123" t="s">
        <v>532</v>
      </c>
      <c r="G1011" s="123" t="s">
        <v>728</v>
      </c>
      <c r="H1011" s="123" t="s">
        <v>56</v>
      </c>
      <c r="I1011" s="53" t="s">
        <v>827</v>
      </c>
      <c r="J1011" s="53" t="s">
        <v>571</v>
      </c>
      <c r="K1011" s="53" t="s">
        <v>826</v>
      </c>
      <c r="L1011" s="234">
        <v>3829.96</v>
      </c>
      <c r="M1011" s="234">
        <v>3004.404</v>
      </c>
      <c r="N1011" s="234">
        <v>0</v>
      </c>
      <c r="O1011" s="234">
        <v>1297</v>
      </c>
      <c r="P1011" s="187">
        <v>3680388.1635078681</v>
      </c>
      <c r="Q1011" s="188">
        <v>0.96094689331164496</v>
      </c>
    </row>
    <row r="1012" spans="1:17" ht="11.25" customHeight="1">
      <c r="A1012" s="124">
        <f t="shared" si="15"/>
        <v>226</v>
      </c>
      <c r="B1012" s="53" t="s">
        <v>1080</v>
      </c>
      <c r="C1012" s="249">
        <v>10</v>
      </c>
      <c r="D1012" s="55">
        <v>42732</v>
      </c>
      <c r="E1012" s="92">
        <v>660</v>
      </c>
      <c r="F1012" s="123" t="s">
        <v>532</v>
      </c>
      <c r="G1012" s="123" t="s">
        <v>728</v>
      </c>
      <c r="H1012" s="123" t="s">
        <v>56</v>
      </c>
      <c r="I1012" s="53" t="s">
        <v>827</v>
      </c>
      <c r="J1012" s="53" t="s">
        <v>571</v>
      </c>
      <c r="K1012" s="53" t="s">
        <v>826</v>
      </c>
      <c r="L1012" s="234">
        <v>3926.596</v>
      </c>
      <c r="M1012" s="234">
        <v>3145.3290000000002</v>
      </c>
      <c r="N1012" s="234">
        <v>0</v>
      </c>
      <c r="O1012" s="234">
        <v>2250</v>
      </c>
      <c r="P1012" s="187">
        <v>3834120.7869636356</v>
      </c>
      <c r="Q1012" s="188">
        <v>0.9764490125705918</v>
      </c>
    </row>
    <row r="1013" spans="1:17" ht="11.25" customHeight="1">
      <c r="A1013" s="267">
        <f t="shared" si="15"/>
        <v>227</v>
      </c>
      <c r="B1013" s="209" t="s">
        <v>530</v>
      </c>
      <c r="C1013" s="248">
        <v>0</v>
      </c>
      <c r="D1013" s="210"/>
      <c r="E1013" s="271">
        <f>SUM(E1014:E1020)</f>
        <v>2600</v>
      </c>
      <c r="F1013" s="209" t="s">
        <v>523</v>
      </c>
      <c r="G1013" s="209" t="s">
        <v>569</v>
      </c>
      <c r="H1013" s="209" t="s">
        <v>570</v>
      </c>
      <c r="I1013" s="209" t="s">
        <v>827</v>
      </c>
      <c r="J1013" s="209" t="s">
        <v>571</v>
      </c>
      <c r="K1013" s="209" t="s">
        <v>826</v>
      </c>
      <c r="L1013" s="244">
        <v>19404.886343000002</v>
      </c>
      <c r="M1013" s="244">
        <v>13762.794</v>
      </c>
      <c r="N1013" s="244">
        <v>0</v>
      </c>
      <c r="O1013" s="244">
        <v>4582</v>
      </c>
      <c r="P1013" s="211">
        <v>18319601.958919492</v>
      </c>
      <c r="Q1013" s="212">
        <v>0.94407159285052922</v>
      </c>
    </row>
    <row r="1014" spans="1:17" s="4" customFormat="1" ht="11.25" customHeight="1">
      <c r="A1014" s="124">
        <f t="shared" si="15"/>
        <v>227</v>
      </c>
      <c r="B1014" s="53" t="s">
        <v>530</v>
      </c>
      <c r="C1014" s="249">
        <v>1</v>
      </c>
      <c r="D1014" s="55">
        <v>30376</v>
      </c>
      <c r="E1014" s="92">
        <v>200</v>
      </c>
      <c r="F1014" s="53" t="s">
        <v>523</v>
      </c>
      <c r="G1014" s="53" t="s">
        <v>569</v>
      </c>
      <c r="H1014" s="53" t="s">
        <v>570</v>
      </c>
      <c r="I1014" s="53" t="s">
        <v>827</v>
      </c>
      <c r="J1014" s="53" t="s">
        <v>571</v>
      </c>
      <c r="K1014" s="53" t="s">
        <v>826</v>
      </c>
      <c r="L1014" s="234">
        <v>1331.2157320000001</v>
      </c>
      <c r="M1014" s="234">
        <v>974.03200000000004</v>
      </c>
      <c r="N1014" s="234">
        <v>0</v>
      </c>
      <c r="O1014" s="234">
        <v>821.5</v>
      </c>
      <c r="P1014" s="187">
        <v>1296261.7811667717</v>
      </c>
      <c r="Q1014" s="188">
        <v>0.9737428352197175</v>
      </c>
    </row>
    <row r="1015" spans="1:17" ht="11.25" customHeight="1">
      <c r="A1015" s="124">
        <f t="shared" si="15"/>
        <v>227</v>
      </c>
      <c r="B1015" s="136" t="s">
        <v>530</v>
      </c>
      <c r="C1015" s="250">
        <v>2</v>
      </c>
      <c r="D1015" s="138">
        <v>30620</v>
      </c>
      <c r="E1015" s="128">
        <v>200</v>
      </c>
      <c r="F1015" s="136" t="s">
        <v>523</v>
      </c>
      <c r="G1015" s="136" t="s">
        <v>569</v>
      </c>
      <c r="H1015" s="136" t="s">
        <v>570</v>
      </c>
      <c r="I1015" s="136" t="s">
        <v>827</v>
      </c>
      <c r="J1015" s="136" t="s">
        <v>571</v>
      </c>
      <c r="K1015" s="136" t="s">
        <v>826</v>
      </c>
      <c r="L1015" s="234">
        <v>1546.635992</v>
      </c>
      <c r="M1015" s="234">
        <v>1125.7090000000001</v>
      </c>
      <c r="N1015" s="234">
        <v>0</v>
      </c>
      <c r="O1015" s="234">
        <v>333</v>
      </c>
      <c r="P1015" s="187">
        <v>1496840.4047537989</v>
      </c>
      <c r="Q1015" s="188">
        <v>0.96780393867479508</v>
      </c>
    </row>
    <row r="1016" spans="1:17" ht="11.25" customHeight="1">
      <c r="A1016" s="124">
        <f t="shared" si="15"/>
        <v>227</v>
      </c>
      <c r="B1016" s="53" t="s">
        <v>530</v>
      </c>
      <c r="C1016" s="249">
        <v>3</v>
      </c>
      <c r="D1016" s="55">
        <v>30758</v>
      </c>
      <c r="E1016" s="92">
        <v>200</v>
      </c>
      <c r="F1016" s="136" t="s">
        <v>523</v>
      </c>
      <c r="G1016" s="136" t="s">
        <v>569</v>
      </c>
      <c r="H1016" s="136" t="s">
        <v>570</v>
      </c>
      <c r="I1016" s="53" t="s">
        <v>827</v>
      </c>
      <c r="J1016" s="53" t="s">
        <v>571</v>
      </c>
      <c r="K1016" s="53" t="s">
        <v>826</v>
      </c>
      <c r="L1016" s="234">
        <v>1571.122695</v>
      </c>
      <c r="M1016" s="234">
        <v>1144.973</v>
      </c>
      <c r="N1016" s="234">
        <v>0</v>
      </c>
      <c r="O1016" s="234">
        <v>191.5</v>
      </c>
      <c r="P1016" s="187">
        <v>1522082.8169277783</v>
      </c>
      <c r="Q1016" s="188">
        <v>0.96878672924254228</v>
      </c>
    </row>
    <row r="1017" spans="1:17" s="4" customFormat="1" ht="12" customHeight="1">
      <c r="A1017" s="124">
        <f t="shared" si="15"/>
        <v>227</v>
      </c>
      <c r="B1017" s="53" t="s">
        <v>530</v>
      </c>
      <c r="C1017" s="249">
        <v>4</v>
      </c>
      <c r="D1017" s="55">
        <v>31928</v>
      </c>
      <c r="E1017" s="92">
        <v>500</v>
      </c>
      <c r="F1017" s="53" t="s">
        <v>523</v>
      </c>
      <c r="G1017" s="53" t="s">
        <v>569</v>
      </c>
      <c r="H1017" s="53" t="s">
        <v>570</v>
      </c>
      <c r="I1017" s="53" t="s">
        <v>827</v>
      </c>
      <c r="J1017" s="53" t="s">
        <v>571</v>
      </c>
      <c r="K1017" s="53" t="s">
        <v>826</v>
      </c>
      <c r="L1017" s="234">
        <v>3919.3464220000005</v>
      </c>
      <c r="M1017" s="234">
        <v>2764.0129999999999</v>
      </c>
      <c r="N1017" s="234">
        <v>0</v>
      </c>
      <c r="O1017" s="234">
        <v>494</v>
      </c>
      <c r="P1017" s="187">
        <v>3673925.3363562361</v>
      </c>
      <c r="Q1017" s="188">
        <v>0.93738213997462139</v>
      </c>
    </row>
    <row r="1018" spans="1:17" ht="12" customHeight="1">
      <c r="A1018" s="124">
        <f t="shared" si="15"/>
        <v>227</v>
      </c>
      <c r="B1018" s="53" t="s">
        <v>530</v>
      </c>
      <c r="C1018" s="249">
        <v>5</v>
      </c>
      <c r="D1018" s="55">
        <v>32227</v>
      </c>
      <c r="E1018" s="92">
        <v>500</v>
      </c>
      <c r="F1018" s="53" t="s">
        <v>523</v>
      </c>
      <c r="G1018" s="53" t="s">
        <v>569</v>
      </c>
      <c r="H1018" s="53" t="s">
        <v>570</v>
      </c>
      <c r="I1018" s="53" t="s">
        <v>827</v>
      </c>
      <c r="J1018" s="53" t="s">
        <v>571</v>
      </c>
      <c r="K1018" s="53" t="s">
        <v>826</v>
      </c>
      <c r="L1018" s="234">
        <v>3971.7716660000001</v>
      </c>
      <c r="M1018" s="234">
        <v>2828.9389999999999</v>
      </c>
      <c r="N1018" s="234">
        <v>0</v>
      </c>
      <c r="O1018" s="234">
        <v>298</v>
      </c>
      <c r="P1018" s="187">
        <v>3757907.0970794004</v>
      </c>
      <c r="Q1018" s="188">
        <v>0.94615386107127741</v>
      </c>
    </row>
    <row r="1019" spans="1:17" s="97" customFormat="1" ht="12" customHeight="1">
      <c r="A1019" s="124">
        <f t="shared" si="15"/>
        <v>227</v>
      </c>
      <c r="B1019" s="53" t="s">
        <v>530</v>
      </c>
      <c r="C1019" s="249">
        <v>6</v>
      </c>
      <c r="D1019" s="55">
        <v>32562</v>
      </c>
      <c r="E1019" s="92">
        <v>500</v>
      </c>
      <c r="F1019" s="53" t="s">
        <v>523</v>
      </c>
      <c r="G1019" s="53" t="s">
        <v>569</v>
      </c>
      <c r="H1019" s="53" t="s">
        <v>570</v>
      </c>
      <c r="I1019" s="53" t="s">
        <v>827</v>
      </c>
      <c r="J1019" s="53" t="s">
        <v>571</v>
      </c>
      <c r="K1019" s="53" t="s">
        <v>826</v>
      </c>
      <c r="L1019" s="234">
        <v>3470.7539820000002</v>
      </c>
      <c r="M1019" s="234">
        <v>2447.547</v>
      </c>
      <c r="N1019" s="234">
        <v>0</v>
      </c>
      <c r="O1019" s="234">
        <v>1103</v>
      </c>
      <c r="P1019" s="187">
        <v>3268438.8394156364</v>
      </c>
      <c r="Q1019" s="188">
        <v>0.9417085902274811</v>
      </c>
    </row>
    <row r="1020" spans="1:17" ht="11.25" customHeight="1">
      <c r="A1020" s="124">
        <f t="shared" si="15"/>
        <v>227</v>
      </c>
      <c r="B1020" s="53" t="s">
        <v>530</v>
      </c>
      <c r="C1020" s="249">
        <v>7</v>
      </c>
      <c r="D1020" s="55">
        <v>40538</v>
      </c>
      <c r="E1020" s="92">
        <v>500</v>
      </c>
      <c r="F1020" s="53" t="s">
        <v>523</v>
      </c>
      <c r="G1020" s="53" t="s">
        <v>569</v>
      </c>
      <c r="H1020" s="53" t="s">
        <v>570</v>
      </c>
      <c r="I1020" s="53" t="s">
        <v>827</v>
      </c>
      <c r="J1020" s="53" t="s">
        <v>571</v>
      </c>
      <c r="K1020" s="53" t="s">
        <v>826</v>
      </c>
      <c r="L1020" s="234">
        <v>3594.0398539999997</v>
      </c>
      <c r="M1020" s="234">
        <v>2477.5810000000001</v>
      </c>
      <c r="N1020" s="234">
        <v>0</v>
      </c>
      <c r="O1020" s="234">
        <v>1341</v>
      </c>
      <c r="P1020" s="187">
        <v>3304145.6832198696</v>
      </c>
      <c r="Q1020" s="188">
        <v>0.91934030156691471</v>
      </c>
    </row>
    <row r="1021" spans="1:17" ht="11.25" customHeight="1">
      <c r="A1021" s="267">
        <f t="shared" si="15"/>
        <v>228</v>
      </c>
      <c r="B1021" s="209" t="s">
        <v>95</v>
      </c>
      <c r="C1021" s="248">
        <v>0</v>
      </c>
      <c r="D1021" s="210"/>
      <c r="E1021" s="271">
        <f>SUM(E1022:E1029)</f>
        <v>500</v>
      </c>
      <c r="F1021" s="209" t="s">
        <v>523</v>
      </c>
      <c r="G1021" s="209" t="s">
        <v>728</v>
      </c>
      <c r="H1021" s="209" t="s">
        <v>524</v>
      </c>
      <c r="I1021" s="209" t="s">
        <v>827</v>
      </c>
      <c r="J1021" s="209" t="s">
        <v>571</v>
      </c>
      <c r="K1021" s="209" t="s">
        <v>826</v>
      </c>
      <c r="L1021" s="244">
        <v>3423.2200000000003</v>
      </c>
      <c r="M1021" s="244">
        <v>2765.002</v>
      </c>
      <c r="N1021" s="244">
        <v>0</v>
      </c>
      <c r="O1021" s="244">
        <v>896.38499999999999</v>
      </c>
      <c r="P1021" s="211">
        <v>3378155.3345341426</v>
      </c>
      <c r="Q1021" s="212">
        <v>0.98683559179198022</v>
      </c>
    </row>
    <row r="1022" spans="1:17" ht="11.25" customHeight="1">
      <c r="A1022" s="124">
        <f t="shared" si="15"/>
        <v>228</v>
      </c>
      <c r="B1022" s="53" t="s">
        <v>522</v>
      </c>
      <c r="C1022" s="249">
        <v>1</v>
      </c>
      <c r="D1022" s="55">
        <v>24350</v>
      </c>
      <c r="E1022" s="92">
        <v>0</v>
      </c>
      <c r="F1022" s="53" t="s">
        <v>523</v>
      </c>
      <c r="G1022" s="53" t="s">
        <v>728</v>
      </c>
      <c r="H1022" s="53" t="s">
        <v>524</v>
      </c>
      <c r="I1022" s="53" t="s">
        <v>827</v>
      </c>
      <c r="J1022" s="53" t="s">
        <v>571</v>
      </c>
      <c r="K1022" s="53" t="s">
        <v>826</v>
      </c>
      <c r="L1022" s="205">
        <v>0</v>
      </c>
      <c r="M1022" s="205">
        <v>0</v>
      </c>
      <c r="N1022" s="205">
        <v>0</v>
      </c>
      <c r="O1022" s="205">
        <v>0</v>
      </c>
      <c r="P1022" s="187">
        <v>0</v>
      </c>
      <c r="Q1022" s="188">
        <v>0</v>
      </c>
    </row>
    <row r="1023" spans="1:17" s="4" customFormat="1" ht="11.25" customHeight="1">
      <c r="A1023" s="124">
        <f t="shared" si="15"/>
        <v>228</v>
      </c>
      <c r="B1023" s="53" t="s">
        <v>522</v>
      </c>
      <c r="C1023" s="249">
        <v>2</v>
      </c>
      <c r="D1023" s="55">
        <v>24592</v>
      </c>
      <c r="E1023" s="92">
        <v>0</v>
      </c>
      <c r="F1023" s="53" t="s">
        <v>523</v>
      </c>
      <c r="G1023" s="53" t="s">
        <v>728</v>
      </c>
      <c r="H1023" s="53" t="s">
        <v>524</v>
      </c>
      <c r="I1023" s="53" t="s">
        <v>827</v>
      </c>
      <c r="J1023" s="53" t="s">
        <v>571</v>
      </c>
      <c r="K1023" s="53" t="s">
        <v>826</v>
      </c>
      <c r="L1023" s="205">
        <v>0</v>
      </c>
      <c r="M1023" s="205">
        <v>0</v>
      </c>
      <c r="N1023" s="205">
        <v>0</v>
      </c>
      <c r="O1023" s="205">
        <v>0</v>
      </c>
      <c r="P1023" s="187">
        <v>0</v>
      </c>
      <c r="Q1023" s="188">
        <v>0</v>
      </c>
    </row>
    <row r="1024" spans="1:17" ht="11.25" customHeight="1">
      <c r="A1024" s="124">
        <f t="shared" si="15"/>
        <v>228</v>
      </c>
      <c r="B1024" s="53" t="s">
        <v>522</v>
      </c>
      <c r="C1024" s="249">
        <v>3</v>
      </c>
      <c r="D1024" s="55">
        <v>24897</v>
      </c>
      <c r="E1024" s="92">
        <v>0</v>
      </c>
      <c r="F1024" s="53" t="s">
        <v>523</v>
      </c>
      <c r="G1024" s="53" t="s">
        <v>728</v>
      </c>
      <c r="H1024" s="53" t="s">
        <v>524</v>
      </c>
      <c r="I1024" s="53" t="s">
        <v>827</v>
      </c>
      <c r="J1024" s="53" t="s">
        <v>571</v>
      </c>
      <c r="K1024" s="53" t="s">
        <v>826</v>
      </c>
      <c r="L1024" s="205">
        <v>0</v>
      </c>
      <c r="M1024" s="205">
        <v>0</v>
      </c>
      <c r="N1024" s="205">
        <v>0</v>
      </c>
      <c r="O1024" s="205">
        <v>0</v>
      </c>
      <c r="P1024" s="187">
        <v>0</v>
      </c>
      <c r="Q1024" s="188">
        <v>0</v>
      </c>
    </row>
    <row r="1025" spans="1:17" s="4" customFormat="1" ht="11.25" customHeight="1">
      <c r="A1025" s="124">
        <f t="shared" si="15"/>
        <v>228</v>
      </c>
      <c r="B1025" s="53" t="s">
        <v>522</v>
      </c>
      <c r="C1025" s="249">
        <v>4</v>
      </c>
      <c r="D1025" s="55">
        <v>25111</v>
      </c>
      <c r="E1025" s="92">
        <v>0</v>
      </c>
      <c r="F1025" s="53" t="s">
        <v>523</v>
      </c>
      <c r="G1025" s="53" t="s">
        <v>728</v>
      </c>
      <c r="H1025" s="53" t="s">
        <v>524</v>
      </c>
      <c r="I1025" s="53" t="s">
        <v>827</v>
      </c>
      <c r="J1025" s="53" t="s">
        <v>571</v>
      </c>
      <c r="K1025" s="53" t="s">
        <v>826</v>
      </c>
      <c r="L1025" s="205">
        <v>0</v>
      </c>
      <c r="M1025" s="205">
        <v>0</v>
      </c>
      <c r="N1025" s="205">
        <v>0</v>
      </c>
      <c r="O1025" s="205">
        <v>0</v>
      </c>
      <c r="P1025" s="187">
        <v>0</v>
      </c>
      <c r="Q1025" s="188">
        <v>0</v>
      </c>
    </row>
    <row r="1026" spans="1:17" ht="11.25" customHeight="1">
      <c r="A1026" s="124">
        <f t="shared" si="15"/>
        <v>228</v>
      </c>
      <c r="B1026" s="53" t="s">
        <v>525</v>
      </c>
      <c r="C1026" s="249">
        <v>5</v>
      </c>
      <c r="D1026" s="55">
        <v>27841</v>
      </c>
      <c r="E1026" s="92">
        <v>0</v>
      </c>
      <c r="F1026" s="53" t="s">
        <v>523</v>
      </c>
      <c r="G1026" s="53" t="s">
        <v>728</v>
      </c>
      <c r="H1026" s="53" t="s">
        <v>524</v>
      </c>
      <c r="I1026" s="53" t="s">
        <v>827</v>
      </c>
      <c r="J1026" s="53" t="s">
        <v>571</v>
      </c>
      <c r="K1026" s="53" t="s">
        <v>826</v>
      </c>
      <c r="L1026" s="205">
        <v>0</v>
      </c>
      <c r="M1026" s="205">
        <v>0</v>
      </c>
      <c r="N1026" s="205">
        <v>0</v>
      </c>
      <c r="O1026" s="205">
        <v>0</v>
      </c>
      <c r="P1026" s="187">
        <v>0</v>
      </c>
      <c r="Q1026" s="188">
        <v>0</v>
      </c>
    </row>
    <row r="1027" spans="1:17" ht="11.25" customHeight="1">
      <c r="A1027" s="124">
        <f t="shared" si="15"/>
        <v>228</v>
      </c>
      <c r="B1027" s="53" t="s">
        <v>525</v>
      </c>
      <c r="C1027" s="249">
        <v>6</v>
      </c>
      <c r="D1027" s="55">
        <v>29681</v>
      </c>
      <c r="E1027" s="92">
        <v>0</v>
      </c>
      <c r="F1027" s="53" t="s">
        <v>523</v>
      </c>
      <c r="G1027" s="53" t="s">
        <v>728</v>
      </c>
      <c r="H1027" s="53" t="s">
        <v>524</v>
      </c>
      <c r="I1027" s="53" t="s">
        <v>827</v>
      </c>
      <c r="J1027" s="53" t="s">
        <v>571</v>
      </c>
      <c r="K1027" s="53" t="s">
        <v>826</v>
      </c>
      <c r="L1027" s="205">
        <v>0</v>
      </c>
      <c r="M1027" s="205">
        <v>0</v>
      </c>
      <c r="N1027" s="205">
        <v>0</v>
      </c>
      <c r="O1027" s="205">
        <v>0</v>
      </c>
      <c r="P1027" s="187">
        <v>0</v>
      </c>
      <c r="Q1027" s="188">
        <v>0</v>
      </c>
    </row>
    <row r="1028" spans="1:17" s="4" customFormat="1" ht="11.25" customHeight="1">
      <c r="A1028" s="124">
        <f t="shared" ref="A1028:A1091" si="16">IF(C1028&gt;0,A1027,A1027+1)</f>
        <v>228</v>
      </c>
      <c r="B1028" s="53" t="s">
        <v>504</v>
      </c>
      <c r="C1028" s="249">
        <v>7</v>
      </c>
      <c r="D1028" s="55">
        <v>39171</v>
      </c>
      <c r="E1028" s="92">
        <v>250</v>
      </c>
      <c r="F1028" s="53" t="s">
        <v>523</v>
      </c>
      <c r="G1028" s="53" t="s">
        <v>728</v>
      </c>
      <c r="H1028" s="53" t="s">
        <v>524</v>
      </c>
      <c r="I1028" s="53" t="s">
        <v>827</v>
      </c>
      <c r="J1028" s="53" t="s">
        <v>571</v>
      </c>
      <c r="K1028" s="53" t="s">
        <v>826</v>
      </c>
      <c r="L1028" s="234">
        <v>1781.89</v>
      </c>
      <c r="M1028" s="234">
        <v>1442.8589999999999</v>
      </c>
      <c r="N1028" s="234">
        <v>0</v>
      </c>
      <c r="O1028" s="234">
        <v>332.79399999999998</v>
      </c>
      <c r="P1028" s="187">
        <v>1762434.3877103985</v>
      </c>
      <c r="Q1028" s="188">
        <v>0.98908147400254698</v>
      </c>
    </row>
    <row r="1029" spans="1:17" ht="11.25" customHeight="1">
      <c r="A1029" s="124">
        <f t="shared" si="16"/>
        <v>228</v>
      </c>
      <c r="B1029" s="53" t="s">
        <v>504</v>
      </c>
      <c r="C1029" s="249">
        <v>8</v>
      </c>
      <c r="D1029" s="55">
        <v>39428</v>
      </c>
      <c r="E1029" s="92">
        <v>250</v>
      </c>
      <c r="F1029" s="53" t="s">
        <v>523</v>
      </c>
      <c r="G1029" s="53" t="s">
        <v>728</v>
      </c>
      <c r="H1029" s="53" t="s">
        <v>524</v>
      </c>
      <c r="I1029" s="53" t="s">
        <v>827</v>
      </c>
      <c r="J1029" s="53" t="s">
        <v>571</v>
      </c>
      <c r="K1029" s="53" t="s">
        <v>826</v>
      </c>
      <c r="L1029" s="234">
        <v>1641.33</v>
      </c>
      <c r="M1029" s="234">
        <v>1322.143</v>
      </c>
      <c r="N1029" s="234">
        <v>0</v>
      </c>
      <c r="O1029" s="234">
        <v>563.59100000000001</v>
      </c>
      <c r="P1029" s="187">
        <v>1615720.9468237446</v>
      </c>
      <c r="Q1029" s="188">
        <v>0.9843973770197002</v>
      </c>
    </row>
    <row r="1030" spans="1:17" ht="11.25" customHeight="1">
      <c r="A1030" s="267">
        <f t="shared" si="16"/>
        <v>229</v>
      </c>
      <c r="B1030" s="209" t="s">
        <v>526</v>
      </c>
      <c r="C1030" s="248">
        <v>0</v>
      </c>
      <c r="D1030" s="210"/>
      <c r="E1030" s="271">
        <f>SUM(E1031:E1035)</f>
        <v>1340</v>
      </c>
      <c r="F1030" s="209" t="s">
        <v>523</v>
      </c>
      <c r="G1030" s="209" t="s">
        <v>728</v>
      </c>
      <c r="H1030" s="209" t="s">
        <v>524</v>
      </c>
      <c r="I1030" s="209" t="s">
        <v>827</v>
      </c>
      <c r="J1030" s="209" t="s">
        <v>571</v>
      </c>
      <c r="K1030" s="209" t="s">
        <v>826</v>
      </c>
      <c r="L1030" s="244">
        <v>7617.8702680000006</v>
      </c>
      <c r="M1030" s="244">
        <v>6538.4030000000002</v>
      </c>
      <c r="N1030" s="244">
        <v>0</v>
      </c>
      <c r="O1030" s="244">
        <v>5243.9679999999998</v>
      </c>
      <c r="P1030" s="211">
        <v>8117724.1533978907</v>
      </c>
      <c r="Q1030" s="212">
        <v>1.0656159619175456</v>
      </c>
    </row>
    <row r="1031" spans="1:17" ht="11.25" customHeight="1">
      <c r="A1031" s="124">
        <f t="shared" si="16"/>
        <v>229</v>
      </c>
      <c r="B1031" s="53" t="s">
        <v>526</v>
      </c>
      <c r="C1031" s="249">
        <v>1</v>
      </c>
      <c r="D1031" s="55">
        <v>30488</v>
      </c>
      <c r="E1031" s="92">
        <v>210</v>
      </c>
      <c r="F1031" s="53" t="s">
        <v>523</v>
      </c>
      <c r="G1031" s="53" t="s">
        <v>728</v>
      </c>
      <c r="H1031" s="53" t="s">
        <v>524</v>
      </c>
      <c r="I1031" s="53" t="s">
        <v>827</v>
      </c>
      <c r="J1031" s="53" t="s">
        <v>571</v>
      </c>
      <c r="K1031" s="53" t="s">
        <v>826</v>
      </c>
      <c r="L1031" s="234">
        <v>988.23943999999995</v>
      </c>
      <c r="M1031" s="234">
        <v>889.59900000000005</v>
      </c>
      <c r="N1031" s="234">
        <v>0</v>
      </c>
      <c r="O1031" s="234">
        <v>1812.64</v>
      </c>
      <c r="P1031" s="187">
        <v>1107620.9112957604</v>
      </c>
      <c r="Q1031" s="188">
        <v>1.1208021724935007</v>
      </c>
    </row>
    <row r="1032" spans="1:17" ht="11.25" customHeight="1">
      <c r="A1032" s="124">
        <f t="shared" si="16"/>
        <v>229</v>
      </c>
      <c r="B1032" s="53" t="s">
        <v>526</v>
      </c>
      <c r="C1032" s="249">
        <v>2</v>
      </c>
      <c r="D1032" s="55">
        <v>30771</v>
      </c>
      <c r="E1032" s="92">
        <v>210</v>
      </c>
      <c r="F1032" s="53" t="s">
        <v>523</v>
      </c>
      <c r="G1032" s="53" t="s">
        <v>728</v>
      </c>
      <c r="H1032" s="53" t="s">
        <v>524</v>
      </c>
      <c r="I1032" s="53" t="s">
        <v>827</v>
      </c>
      <c r="J1032" s="53" t="s">
        <v>571</v>
      </c>
      <c r="K1032" s="53" t="s">
        <v>826</v>
      </c>
      <c r="L1032" s="234">
        <v>994.31414800000005</v>
      </c>
      <c r="M1032" s="234">
        <v>910.51</v>
      </c>
      <c r="N1032" s="234">
        <v>0</v>
      </c>
      <c r="O1032" s="234">
        <v>1441.2</v>
      </c>
      <c r="P1032" s="187">
        <v>1132472.6632580615</v>
      </c>
      <c r="Q1032" s="188">
        <v>1.1389485561841382</v>
      </c>
    </row>
    <row r="1033" spans="1:17" ht="11.25" customHeight="1">
      <c r="A1033" s="124">
        <f t="shared" si="16"/>
        <v>229</v>
      </c>
      <c r="B1033" s="53" t="s">
        <v>526</v>
      </c>
      <c r="C1033" s="249">
        <v>3</v>
      </c>
      <c r="D1033" s="55">
        <v>31132</v>
      </c>
      <c r="E1033" s="92">
        <v>210</v>
      </c>
      <c r="F1033" s="53" t="s">
        <v>523</v>
      </c>
      <c r="G1033" s="53" t="s">
        <v>728</v>
      </c>
      <c r="H1033" s="53" t="s">
        <v>524</v>
      </c>
      <c r="I1033" s="53" t="s">
        <v>827</v>
      </c>
      <c r="J1033" s="53" t="s">
        <v>571</v>
      </c>
      <c r="K1033" s="53" t="s">
        <v>826</v>
      </c>
      <c r="L1033" s="234">
        <v>988.44295999999997</v>
      </c>
      <c r="M1033" s="234">
        <v>924.62099999999998</v>
      </c>
      <c r="N1033" s="234">
        <v>0</v>
      </c>
      <c r="O1033" s="234">
        <v>916.4</v>
      </c>
      <c r="P1033" s="187">
        <v>1148458.9252207484</v>
      </c>
      <c r="Q1033" s="188">
        <v>1.1618868985831499</v>
      </c>
    </row>
    <row r="1034" spans="1:17" s="4" customFormat="1" ht="12" customHeight="1">
      <c r="A1034" s="124">
        <f t="shared" si="16"/>
        <v>229</v>
      </c>
      <c r="B1034" s="53" t="s">
        <v>526</v>
      </c>
      <c r="C1034" s="249">
        <v>4</v>
      </c>
      <c r="D1034" s="55">
        <v>31484</v>
      </c>
      <c r="E1034" s="92">
        <v>210</v>
      </c>
      <c r="F1034" s="53" t="s">
        <v>523</v>
      </c>
      <c r="G1034" s="53" t="s">
        <v>728</v>
      </c>
      <c r="H1034" s="53" t="s">
        <v>524</v>
      </c>
      <c r="I1034" s="53" t="s">
        <v>827</v>
      </c>
      <c r="J1034" s="53" t="s">
        <v>571</v>
      </c>
      <c r="K1034" s="53" t="s">
        <v>826</v>
      </c>
      <c r="L1034" s="234">
        <v>1210.0057200000001</v>
      </c>
      <c r="M1034" s="234">
        <v>1109.4480000000001</v>
      </c>
      <c r="N1034" s="234">
        <v>0</v>
      </c>
      <c r="O1034" s="234">
        <v>550.85799999999995</v>
      </c>
      <c r="P1034" s="187">
        <v>1376460.737272942</v>
      </c>
      <c r="Q1034" s="188">
        <v>1.1375654796680976</v>
      </c>
    </row>
    <row r="1035" spans="1:17" ht="11.25" customHeight="1">
      <c r="A1035" s="124">
        <f t="shared" si="16"/>
        <v>229</v>
      </c>
      <c r="B1035" s="53" t="s">
        <v>906</v>
      </c>
      <c r="C1035" s="249">
        <v>5</v>
      </c>
      <c r="D1035" s="55">
        <v>41355</v>
      </c>
      <c r="E1035" s="92">
        <v>500</v>
      </c>
      <c r="F1035" s="53" t="s">
        <v>523</v>
      </c>
      <c r="G1035" s="53" t="s">
        <v>728</v>
      </c>
      <c r="H1035" s="53" t="s">
        <v>524</v>
      </c>
      <c r="I1035" s="53" t="s">
        <v>827</v>
      </c>
      <c r="J1035" s="53" t="s">
        <v>571</v>
      </c>
      <c r="K1035" s="53" t="s">
        <v>826</v>
      </c>
      <c r="L1035" s="234">
        <v>3436.8679999999999</v>
      </c>
      <c r="M1035" s="234">
        <v>2704.2249999999999</v>
      </c>
      <c r="N1035" s="234">
        <v>0</v>
      </c>
      <c r="O1035" s="234">
        <v>522.87</v>
      </c>
      <c r="P1035" s="187">
        <v>3352710.9163503796</v>
      </c>
      <c r="Q1035" s="188">
        <v>0.97551343733608031</v>
      </c>
    </row>
    <row r="1036" spans="1:17" ht="11.25" customHeight="1">
      <c r="A1036" s="267">
        <f t="shared" si="16"/>
        <v>230</v>
      </c>
      <c r="B1036" s="209" t="s">
        <v>263</v>
      </c>
      <c r="C1036" s="248">
        <v>0</v>
      </c>
      <c r="D1036" s="210"/>
      <c r="E1036" s="271">
        <f>SUM(E1037:E1040)</f>
        <v>0</v>
      </c>
      <c r="F1036" s="209" t="s">
        <v>813</v>
      </c>
      <c r="G1036" s="209" t="s">
        <v>728</v>
      </c>
      <c r="H1036" s="209" t="s">
        <v>814</v>
      </c>
      <c r="I1036" s="209" t="s">
        <v>94</v>
      </c>
      <c r="J1036" s="209"/>
      <c r="K1036" s="209"/>
      <c r="L1036" s="244">
        <v>0</v>
      </c>
      <c r="M1036" s="244">
        <v>0</v>
      </c>
      <c r="N1036" s="244">
        <v>0</v>
      </c>
      <c r="O1036" s="244">
        <v>0</v>
      </c>
      <c r="P1036" s="211">
        <v>0</v>
      </c>
      <c r="Q1036" s="212">
        <v>0</v>
      </c>
    </row>
    <row r="1037" spans="1:17" s="4" customFormat="1" ht="11.25" customHeight="1">
      <c r="A1037" s="124">
        <f t="shared" si="16"/>
        <v>230</v>
      </c>
      <c r="B1037" s="53" t="s">
        <v>263</v>
      </c>
      <c r="C1037" s="249">
        <v>1</v>
      </c>
      <c r="D1037" s="55">
        <v>25628</v>
      </c>
      <c r="E1037" s="92">
        <v>0</v>
      </c>
      <c r="F1037" s="53" t="s">
        <v>813</v>
      </c>
      <c r="G1037" s="53" t="s">
        <v>728</v>
      </c>
      <c r="H1037" s="53" t="s">
        <v>814</v>
      </c>
      <c r="I1037" s="53" t="s">
        <v>94</v>
      </c>
      <c r="J1037" s="53"/>
      <c r="K1037" s="53"/>
      <c r="L1037" s="205">
        <v>0</v>
      </c>
      <c r="M1037" s="205">
        <v>0</v>
      </c>
      <c r="N1037" s="205">
        <v>0</v>
      </c>
      <c r="O1037" s="205">
        <v>0</v>
      </c>
      <c r="P1037" s="187">
        <v>0</v>
      </c>
      <c r="Q1037" s="188">
        <v>0</v>
      </c>
    </row>
    <row r="1038" spans="1:17" ht="11.25" customHeight="1">
      <c r="A1038" s="124">
        <f t="shared" si="16"/>
        <v>230</v>
      </c>
      <c r="B1038" s="53" t="s">
        <v>263</v>
      </c>
      <c r="C1038" s="249">
        <v>2</v>
      </c>
      <c r="D1038" s="55">
        <v>26039</v>
      </c>
      <c r="E1038" s="92">
        <v>0</v>
      </c>
      <c r="F1038" s="53" t="s">
        <v>813</v>
      </c>
      <c r="G1038" s="53" t="s">
        <v>728</v>
      </c>
      <c r="H1038" s="53" t="s">
        <v>814</v>
      </c>
      <c r="I1038" s="53" t="s">
        <v>94</v>
      </c>
      <c r="J1038" s="53"/>
      <c r="K1038" s="53"/>
      <c r="L1038" s="205">
        <v>0</v>
      </c>
      <c r="M1038" s="205">
        <v>0</v>
      </c>
      <c r="N1038" s="205">
        <v>0</v>
      </c>
      <c r="O1038" s="205">
        <v>0</v>
      </c>
      <c r="P1038" s="187">
        <v>0</v>
      </c>
      <c r="Q1038" s="188">
        <v>0</v>
      </c>
    </row>
    <row r="1039" spans="1:17" ht="11.25" customHeight="1">
      <c r="A1039" s="124">
        <f t="shared" si="16"/>
        <v>230</v>
      </c>
      <c r="B1039" s="53" t="s">
        <v>263</v>
      </c>
      <c r="C1039" s="249">
        <v>3</v>
      </c>
      <c r="D1039" s="55">
        <v>26957</v>
      </c>
      <c r="E1039" s="92">
        <v>0</v>
      </c>
      <c r="F1039" s="53" t="s">
        <v>813</v>
      </c>
      <c r="G1039" s="53" t="s">
        <v>728</v>
      </c>
      <c r="H1039" s="53" t="s">
        <v>814</v>
      </c>
      <c r="I1039" s="53" t="s">
        <v>94</v>
      </c>
      <c r="J1039" s="53"/>
      <c r="K1039" s="53"/>
      <c r="L1039" s="205">
        <v>0</v>
      </c>
      <c r="M1039" s="205">
        <v>0</v>
      </c>
      <c r="N1039" s="205">
        <v>0</v>
      </c>
      <c r="O1039" s="205">
        <v>0</v>
      </c>
      <c r="P1039" s="187">
        <v>0</v>
      </c>
      <c r="Q1039" s="188">
        <v>0</v>
      </c>
    </row>
    <row r="1040" spans="1:17" ht="11.25" customHeight="1">
      <c r="A1040" s="124">
        <f t="shared" si="16"/>
        <v>230</v>
      </c>
      <c r="B1040" s="53" t="s">
        <v>263</v>
      </c>
      <c r="C1040" s="249">
        <v>4</v>
      </c>
      <c r="D1040" s="55">
        <v>28764</v>
      </c>
      <c r="E1040" s="92">
        <v>0</v>
      </c>
      <c r="F1040" s="53" t="s">
        <v>813</v>
      </c>
      <c r="G1040" s="53" t="s">
        <v>728</v>
      </c>
      <c r="H1040" s="53" t="s">
        <v>814</v>
      </c>
      <c r="I1040" s="53" t="s">
        <v>94</v>
      </c>
      <c r="J1040" s="53"/>
      <c r="K1040" s="53"/>
      <c r="L1040" s="205">
        <v>0</v>
      </c>
      <c r="M1040" s="205">
        <v>0</v>
      </c>
      <c r="N1040" s="205">
        <v>0</v>
      </c>
      <c r="O1040" s="205">
        <v>0</v>
      </c>
      <c r="P1040" s="187">
        <v>0</v>
      </c>
      <c r="Q1040" s="188">
        <v>0</v>
      </c>
    </row>
    <row r="1041" spans="1:17" ht="11.25" customHeight="1">
      <c r="A1041" s="267">
        <f t="shared" si="16"/>
        <v>231</v>
      </c>
      <c r="B1041" s="209" t="s">
        <v>292</v>
      </c>
      <c r="C1041" s="248">
        <v>0</v>
      </c>
      <c r="D1041" s="210"/>
      <c r="E1041" s="271">
        <f>SUM(E1042:E1048)</f>
        <v>1240</v>
      </c>
      <c r="F1041" s="209" t="s">
        <v>293</v>
      </c>
      <c r="G1041" s="209" t="s">
        <v>728</v>
      </c>
      <c r="H1041" s="209" t="s">
        <v>294</v>
      </c>
      <c r="I1041" s="209" t="s">
        <v>827</v>
      </c>
      <c r="J1041" s="209" t="s">
        <v>571</v>
      </c>
      <c r="K1041" s="209" t="s">
        <v>826</v>
      </c>
      <c r="L1041" s="244">
        <v>7767.5000000000009</v>
      </c>
      <c r="M1041" s="244">
        <v>6434.1069999999991</v>
      </c>
      <c r="N1041" s="244">
        <v>0</v>
      </c>
      <c r="O1041" s="244">
        <v>4783</v>
      </c>
      <c r="P1041" s="211">
        <v>8313546.1151453648</v>
      </c>
      <c r="Q1041" s="212">
        <v>1.0702988239646429</v>
      </c>
    </row>
    <row r="1042" spans="1:17" s="4" customFormat="1" ht="11.25" customHeight="1">
      <c r="A1042" s="124">
        <f t="shared" si="16"/>
        <v>231</v>
      </c>
      <c r="B1042" s="53" t="s">
        <v>292</v>
      </c>
      <c r="C1042" s="249">
        <v>1</v>
      </c>
      <c r="D1042" s="55">
        <v>30333</v>
      </c>
      <c r="E1042" s="92">
        <v>110</v>
      </c>
      <c r="F1042" s="53" t="s">
        <v>293</v>
      </c>
      <c r="G1042" s="53" t="s">
        <v>728</v>
      </c>
      <c r="H1042" s="53" t="s">
        <v>294</v>
      </c>
      <c r="I1042" s="53" t="s">
        <v>827</v>
      </c>
      <c r="J1042" s="53" t="s">
        <v>571</v>
      </c>
      <c r="K1042" s="53" t="s">
        <v>826</v>
      </c>
      <c r="L1042" s="234">
        <v>554.52</v>
      </c>
      <c r="M1042" s="234">
        <v>552.005</v>
      </c>
      <c r="N1042" s="234">
        <v>0</v>
      </c>
      <c r="O1042" s="234">
        <v>853</v>
      </c>
      <c r="P1042" s="187">
        <v>713500.31247948017</v>
      </c>
      <c r="Q1042" s="188">
        <v>1.2866989693419177</v>
      </c>
    </row>
    <row r="1043" spans="1:17" s="4" customFormat="1" ht="11.25" customHeight="1">
      <c r="A1043" s="124">
        <f t="shared" si="16"/>
        <v>231</v>
      </c>
      <c r="B1043" s="53" t="s">
        <v>292</v>
      </c>
      <c r="C1043" s="249">
        <v>2</v>
      </c>
      <c r="D1043" s="55">
        <v>30510</v>
      </c>
      <c r="E1043" s="92">
        <v>110</v>
      </c>
      <c r="F1043" s="53" t="s">
        <v>293</v>
      </c>
      <c r="G1043" s="53" t="s">
        <v>728</v>
      </c>
      <c r="H1043" s="53" t="s">
        <v>294</v>
      </c>
      <c r="I1043" s="53" t="s">
        <v>827</v>
      </c>
      <c r="J1043" s="53" t="s">
        <v>571</v>
      </c>
      <c r="K1043" s="53" t="s">
        <v>826</v>
      </c>
      <c r="L1043" s="234">
        <v>619.65200000000004</v>
      </c>
      <c r="M1043" s="234">
        <v>594.423</v>
      </c>
      <c r="N1043" s="234">
        <v>0</v>
      </c>
      <c r="O1043" s="234">
        <v>825</v>
      </c>
      <c r="P1043" s="187">
        <v>767841.75220162631</v>
      </c>
      <c r="Q1043" s="188">
        <v>1.2391499619167312</v>
      </c>
    </row>
    <row r="1044" spans="1:17" ht="11.25" customHeight="1">
      <c r="A1044" s="124">
        <f t="shared" si="16"/>
        <v>231</v>
      </c>
      <c r="B1044" s="53" t="s">
        <v>292</v>
      </c>
      <c r="C1044" s="249">
        <v>3</v>
      </c>
      <c r="D1044" s="55">
        <v>32411</v>
      </c>
      <c r="E1044" s="92">
        <v>210</v>
      </c>
      <c r="F1044" s="53" t="s">
        <v>293</v>
      </c>
      <c r="G1044" s="53" t="s">
        <v>728</v>
      </c>
      <c r="H1044" s="53" t="s">
        <v>294</v>
      </c>
      <c r="I1044" s="53" t="s">
        <v>827</v>
      </c>
      <c r="J1044" s="53" t="s">
        <v>571</v>
      </c>
      <c r="K1044" s="53" t="s">
        <v>826</v>
      </c>
      <c r="L1044" s="234">
        <v>1266.7090000000001</v>
      </c>
      <c r="M1044" s="234">
        <v>1039.5530000000001</v>
      </c>
      <c r="N1044" s="234">
        <v>0</v>
      </c>
      <c r="O1044" s="234">
        <v>1106</v>
      </c>
      <c r="P1044" s="187">
        <v>1342665.8820563222</v>
      </c>
      <c r="Q1044" s="188">
        <v>1.0599639554596376</v>
      </c>
    </row>
    <row r="1045" spans="1:17" ht="11.25" customHeight="1">
      <c r="A1045" s="124">
        <f t="shared" si="16"/>
        <v>231</v>
      </c>
      <c r="B1045" s="53" t="s">
        <v>292</v>
      </c>
      <c r="C1045" s="249">
        <v>4</v>
      </c>
      <c r="D1045" s="55">
        <v>32629</v>
      </c>
      <c r="E1045" s="92">
        <v>210</v>
      </c>
      <c r="F1045" s="53" t="s">
        <v>293</v>
      </c>
      <c r="G1045" s="53" t="s">
        <v>728</v>
      </c>
      <c r="H1045" s="53" t="s">
        <v>294</v>
      </c>
      <c r="I1045" s="53" t="s">
        <v>827</v>
      </c>
      <c r="J1045" s="53" t="s">
        <v>571</v>
      </c>
      <c r="K1045" s="53" t="s">
        <v>826</v>
      </c>
      <c r="L1045" s="234">
        <v>1326.4880000000001</v>
      </c>
      <c r="M1045" s="234">
        <v>1113.1880000000001</v>
      </c>
      <c r="N1045" s="234">
        <v>0</v>
      </c>
      <c r="O1045" s="234">
        <v>721</v>
      </c>
      <c r="P1045" s="187">
        <v>1438989.7476591552</v>
      </c>
      <c r="Q1045" s="188">
        <v>1.0848117341876859</v>
      </c>
    </row>
    <row r="1046" spans="1:17" s="4" customFormat="1" ht="11.25" customHeight="1">
      <c r="A1046" s="124">
        <f t="shared" si="16"/>
        <v>231</v>
      </c>
      <c r="B1046" s="53" t="s">
        <v>292</v>
      </c>
      <c r="C1046" s="249">
        <v>5</v>
      </c>
      <c r="D1046" s="55">
        <v>34419</v>
      </c>
      <c r="E1046" s="92">
        <v>210</v>
      </c>
      <c r="F1046" s="53" t="s">
        <v>293</v>
      </c>
      <c r="G1046" s="53" t="s">
        <v>728</v>
      </c>
      <c r="H1046" s="53" t="s">
        <v>294</v>
      </c>
      <c r="I1046" s="53" t="s">
        <v>827</v>
      </c>
      <c r="J1046" s="53" t="s">
        <v>571</v>
      </c>
      <c r="K1046" s="53" t="s">
        <v>826</v>
      </c>
      <c r="L1046" s="234">
        <v>1310.9490000000001</v>
      </c>
      <c r="M1046" s="234">
        <v>1042.789</v>
      </c>
      <c r="N1046" s="234">
        <v>0</v>
      </c>
      <c r="O1046" s="234">
        <v>512</v>
      </c>
      <c r="P1046" s="187">
        <v>1351477.2481523128</v>
      </c>
      <c r="Q1046" s="188">
        <v>1.030915198190252</v>
      </c>
    </row>
    <row r="1047" spans="1:17" s="4" customFormat="1" ht="11.25" customHeight="1">
      <c r="A1047" s="124">
        <f t="shared" si="16"/>
        <v>231</v>
      </c>
      <c r="B1047" s="53" t="s">
        <v>292</v>
      </c>
      <c r="C1047" s="249">
        <v>6</v>
      </c>
      <c r="D1047" s="55">
        <v>37832</v>
      </c>
      <c r="E1047" s="92">
        <v>195</v>
      </c>
      <c r="F1047" s="53" t="s">
        <v>293</v>
      </c>
      <c r="G1047" s="53" t="s">
        <v>728</v>
      </c>
      <c r="H1047" s="53" t="s">
        <v>294</v>
      </c>
      <c r="I1047" s="53" t="s">
        <v>827</v>
      </c>
      <c r="J1047" s="53" t="s">
        <v>571</v>
      </c>
      <c r="K1047" s="53" t="s">
        <v>826</v>
      </c>
      <c r="L1047" s="234">
        <v>1353.7349999999999</v>
      </c>
      <c r="M1047" s="234">
        <v>1058.4749999999999</v>
      </c>
      <c r="N1047" s="234">
        <v>0</v>
      </c>
      <c r="O1047" s="234">
        <v>318</v>
      </c>
      <c r="P1047" s="187">
        <v>1358791.9642345181</v>
      </c>
      <c r="Q1047" s="188">
        <v>1.0037355643715486</v>
      </c>
    </row>
    <row r="1048" spans="1:17" s="4" customFormat="1" ht="11.25" customHeight="1">
      <c r="A1048" s="124">
        <f t="shared" si="16"/>
        <v>231</v>
      </c>
      <c r="B1048" s="53" t="s">
        <v>292</v>
      </c>
      <c r="C1048" s="249">
        <v>7</v>
      </c>
      <c r="D1048" s="55">
        <v>39963</v>
      </c>
      <c r="E1048" s="92">
        <v>195</v>
      </c>
      <c r="F1048" s="53" t="s">
        <v>293</v>
      </c>
      <c r="G1048" s="53" t="s">
        <v>728</v>
      </c>
      <c r="H1048" s="53" t="s">
        <v>294</v>
      </c>
      <c r="I1048" s="53" t="s">
        <v>827</v>
      </c>
      <c r="J1048" s="53" t="s">
        <v>571</v>
      </c>
      <c r="K1048" s="53" t="s">
        <v>826</v>
      </c>
      <c r="L1048" s="234">
        <v>1335.4469999999999</v>
      </c>
      <c r="M1048" s="234">
        <v>1033.674</v>
      </c>
      <c r="N1048" s="234">
        <v>0</v>
      </c>
      <c r="O1048" s="234">
        <v>448</v>
      </c>
      <c r="P1048" s="187">
        <v>1340279.2083619481</v>
      </c>
      <c r="Q1048" s="188">
        <v>1.0036184201708853</v>
      </c>
    </row>
    <row r="1049" spans="1:17" ht="11.25" customHeight="1">
      <c r="A1049" s="267">
        <f t="shared" si="16"/>
        <v>232</v>
      </c>
      <c r="B1049" s="209" t="s">
        <v>618</v>
      </c>
      <c r="C1049" s="248">
        <v>0</v>
      </c>
      <c r="D1049" s="210"/>
      <c r="E1049" s="271">
        <f>SUM(E1050:E1053)</f>
        <v>400</v>
      </c>
      <c r="F1049" s="209" t="s">
        <v>879</v>
      </c>
      <c r="G1049" s="209" t="s">
        <v>569</v>
      </c>
      <c r="H1049" s="209" t="s">
        <v>82</v>
      </c>
      <c r="I1049" s="209" t="s">
        <v>94</v>
      </c>
      <c r="J1049" s="209"/>
      <c r="K1049" s="209"/>
      <c r="L1049" s="244">
        <v>1238.4665500000001</v>
      </c>
      <c r="M1049" s="244">
        <v>0</v>
      </c>
      <c r="N1049" s="244">
        <v>0</v>
      </c>
      <c r="O1049" s="244">
        <v>0</v>
      </c>
      <c r="P1049" s="211">
        <v>0</v>
      </c>
      <c r="Q1049" s="212">
        <v>0</v>
      </c>
    </row>
    <row r="1050" spans="1:17" ht="11.25" customHeight="1">
      <c r="A1050" s="124">
        <f t="shared" si="16"/>
        <v>232</v>
      </c>
      <c r="B1050" s="53" t="s">
        <v>618</v>
      </c>
      <c r="C1050" s="249">
        <v>1</v>
      </c>
      <c r="D1050" s="55">
        <v>40630</v>
      </c>
      <c r="E1050" s="8">
        <v>100</v>
      </c>
      <c r="F1050" s="53" t="s">
        <v>879</v>
      </c>
      <c r="G1050" s="53" t="s">
        <v>569</v>
      </c>
      <c r="H1050" s="53" t="s">
        <v>82</v>
      </c>
      <c r="I1050" s="53" t="s">
        <v>94</v>
      </c>
      <c r="J1050" s="53"/>
      <c r="K1050" s="53"/>
      <c r="L1050" s="234">
        <v>297.91294999999991</v>
      </c>
      <c r="M1050" s="205">
        <v>0</v>
      </c>
      <c r="N1050" s="205">
        <v>0</v>
      </c>
      <c r="O1050" s="205">
        <v>0</v>
      </c>
      <c r="P1050" s="187">
        <v>0</v>
      </c>
      <c r="Q1050" s="188">
        <v>0</v>
      </c>
    </row>
    <row r="1051" spans="1:17" s="4" customFormat="1" ht="11.25" customHeight="1">
      <c r="A1051" s="124">
        <f t="shared" si="16"/>
        <v>232</v>
      </c>
      <c r="B1051" s="53" t="s">
        <v>618</v>
      </c>
      <c r="C1051" s="249">
        <v>2</v>
      </c>
      <c r="D1051" s="55">
        <v>40633</v>
      </c>
      <c r="E1051" s="8">
        <v>100</v>
      </c>
      <c r="F1051" s="53" t="s">
        <v>879</v>
      </c>
      <c r="G1051" s="53" t="s">
        <v>569</v>
      </c>
      <c r="H1051" s="53" t="s">
        <v>82</v>
      </c>
      <c r="I1051" s="53" t="s">
        <v>94</v>
      </c>
      <c r="J1051" s="53"/>
      <c r="K1051" s="53"/>
      <c r="L1051" s="234">
        <v>340.15070000000003</v>
      </c>
      <c r="M1051" s="205">
        <v>0</v>
      </c>
      <c r="N1051" s="205">
        <v>0</v>
      </c>
      <c r="O1051" s="205">
        <v>0</v>
      </c>
      <c r="P1051" s="187">
        <v>0</v>
      </c>
      <c r="Q1051" s="188">
        <v>0</v>
      </c>
    </row>
    <row r="1052" spans="1:17" ht="11.25" customHeight="1">
      <c r="A1052" s="124">
        <f t="shared" si="16"/>
        <v>232</v>
      </c>
      <c r="B1052" s="53" t="s">
        <v>618</v>
      </c>
      <c r="C1052" s="249">
        <v>3</v>
      </c>
      <c r="D1052" s="55">
        <v>40933</v>
      </c>
      <c r="E1052" s="8">
        <v>100</v>
      </c>
      <c r="F1052" s="53" t="s">
        <v>879</v>
      </c>
      <c r="G1052" s="53" t="s">
        <v>569</v>
      </c>
      <c r="H1052" s="53" t="s">
        <v>82</v>
      </c>
      <c r="I1052" s="53" t="s">
        <v>94</v>
      </c>
      <c r="J1052" s="53"/>
      <c r="K1052" s="53"/>
      <c r="L1052" s="234">
        <v>304.46004999999997</v>
      </c>
      <c r="M1052" s="205">
        <v>0</v>
      </c>
      <c r="N1052" s="205">
        <v>0</v>
      </c>
      <c r="O1052" s="205">
        <v>0</v>
      </c>
      <c r="P1052" s="187">
        <v>0</v>
      </c>
      <c r="Q1052" s="188">
        <v>0</v>
      </c>
    </row>
    <row r="1053" spans="1:17" s="4" customFormat="1" ht="11.25" customHeight="1">
      <c r="A1053" s="124">
        <f t="shared" si="16"/>
        <v>232</v>
      </c>
      <c r="B1053" s="53" t="s">
        <v>618</v>
      </c>
      <c r="C1053" s="249">
        <v>4</v>
      </c>
      <c r="D1053" s="55">
        <v>40990</v>
      </c>
      <c r="E1053" s="8">
        <v>100</v>
      </c>
      <c r="F1053" s="53" t="s">
        <v>879</v>
      </c>
      <c r="G1053" s="53" t="s">
        <v>569</v>
      </c>
      <c r="H1053" s="53" t="s">
        <v>82</v>
      </c>
      <c r="I1053" s="53" t="s">
        <v>94</v>
      </c>
      <c r="J1053" s="53"/>
      <c r="K1053" s="53"/>
      <c r="L1053" s="234">
        <v>295.94285000000002</v>
      </c>
      <c r="M1053" s="205">
        <v>0</v>
      </c>
      <c r="N1053" s="205">
        <v>0</v>
      </c>
      <c r="O1053" s="205">
        <v>0</v>
      </c>
      <c r="P1053" s="187">
        <v>0</v>
      </c>
      <c r="Q1053" s="188">
        <v>0</v>
      </c>
    </row>
    <row r="1054" spans="1:17" ht="11.25" customHeight="1">
      <c r="A1054" s="267">
        <f t="shared" si="16"/>
        <v>233</v>
      </c>
      <c r="B1054" s="209" t="s">
        <v>44</v>
      </c>
      <c r="C1054" s="248">
        <v>0</v>
      </c>
      <c r="D1054" s="210"/>
      <c r="E1054" s="271">
        <f>SUM(E1055:E1057)</f>
        <v>77.650000000000006</v>
      </c>
      <c r="F1054" s="209" t="s">
        <v>989</v>
      </c>
      <c r="G1054" s="209" t="s">
        <v>569</v>
      </c>
      <c r="H1054" s="209" t="s">
        <v>40</v>
      </c>
      <c r="I1054" s="209" t="s">
        <v>94</v>
      </c>
      <c r="J1054" s="209"/>
      <c r="K1054" s="209"/>
      <c r="L1054" s="244">
        <v>583.14960000000008</v>
      </c>
      <c r="M1054" s="244">
        <v>0</v>
      </c>
      <c r="N1054" s="244">
        <v>0</v>
      </c>
      <c r="O1054" s="244">
        <v>0</v>
      </c>
      <c r="P1054" s="211">
        <v>0</v>
      </c>
      <c r="Q1054" s="212">
        <v>0</v>
      </c>
    </row>
    <row r="1055" spans="1:17" ht="11.25" customHeight="1">
      <c r="A1055" s="124">
        <f t="shared" si="16"/>
        <v>233</v>
      </c>
      <c r="B1055" s="53" t="s">
        <v>44</v>
      </c>
      <c r="C1055" s="249">
        <v>1</v>
      </c>
      <c r="D1055" s="55">
        <v>22476</v>
      </c>
      <c r="E1055" s="8">
        <v>29.25</v>
      </c>
      <c r="F1055" s="53" t="s">
        <v>989</v>
      </c>
      <c r="G1055" s="53" t="s">
        <v>569</v>
      </c>
      <c r="H1055" s="53" t="s">
        <v>40</v>
      </c>
      <c r="I1055" s="53" t="s">
        <v>94</v>
      </c>
      <c r="J1055" s="53"/>
      <c r="K1055" s="53"/>
      <c r="L1055" s="234">
        <v>208.66145</v>
      </c>
      <c r="M1055" s="205">
        <v>0</v>
      </c>
      <c r="N1055" s="205">
        <v>0</v>
      </c>
      <c r="O1055" s="205">
        <v>0</v>
      </c>
      <c r="P1055" s="187">
        <v>0</v>
      </c>
      <c r="Q1055" s="188">
        <v>0</v>
      </c>
    </row>
    <row r="1056" spans="1:17" ht="11.25" customHeight="1">
      <c r="A1056" s="124">
        <f t="shared" si="16"/>
        <v>233</v>
      </c>
      <c r="B1056" s="53" t="s">
        <v>44</v>
      </c>
      <c r="C1056" s="249">
        <v>2</v>
      </c>
      <c r="D1056" s="55">
        <v>20598</v>
      </c>
      <c r="E1056" s="8">
        <v>24.2</v>
      </c>
      <c r="F1056" s="53" t="s">
        <v>989</v>
      </c>
      <c r="G1056" s="53" t="s">
        <v>569</v>
      </c>
      <c r="H1056" s="53" t="s">
        <v>40</v>
      </c>
      <c r="I1056" s="53" t="s">
        <v>94</v>
      </c>
      <c r="J1056" s="53"/>
      <c r="K1056" s="53"/>
      <c r="L1056" s="234">
        <v>191.3186</v>
      </c>
      <c r="M1056" s="205">
        <v>0</v>
      </c>
      <c r="N1056" s="205">
        <v>0</v>
      </c>
      <c r="O1056" s="205">
        <v>0</v>
      </c>
      <c r="P1056" s="187">
        <v>0</v>
      </c>
      <c r="Q1056" s="188">
        <v>0</v>
      </c>
    </row>
    <row r="1057" spans="1:17" s="4" customFormat="1" ht="11.25" customHeight="1">
      <c r="A1057" s="124">
        <f t="shared" si="16"/>
        <v>233</v>
      </c>
      <c r="B1057" s="53" t="s">
        <v>44</v>
      </c>
      <c r="C1057" s="249">
        <v>3</v>
      </c>
      <c r="D1057" s="55">
        <v>20694</v>
      </c>
      <c r="E1057" s="8">
        <v>24.2</v>
      </c>
      <c r="F1057" s="53" t="s">
        <v>989</v>
      </c>
      <c r="G1057" s="53" t="s">
        <v>569</v>
      </c>
      <c r="H1057" s="53" t="s">
        <v>40</v>
      </c>
      <c r="I1057" s="53" t="s">
        <v>94</v>
      </c>
      <c r="J1057" s="53"/>
      <c r="K1057" s="53"/>
      <c r="L1057" s="234">
        <v>183.16955000000004</v>
      </c>
      <c r="M1057" s="205">
        <v>0</v>
      </c>
      <c r="N1057" s="205">
        <v>0</v>
      </c>
      <c r="O1057" s="205">
        <v>0</v>
      </c>
      <c r="P1057" s="187">
        <v>0</v>
      </c>
      <c r="Q1057" s="188">
        <v>0</v>
      </c>
    </row>
    <row r="1058" spans="1:17" ht="11.25" customHeight="1">
      <c r="A1058" s="267">
        <f t="shared" si="16"/>
        <v>234</v>
      </c>
      <c r="B1058" s="209" t="s">
        <v>186</v>
      </c>
      <c r="C1058" s="248">
        <v>0</v>
      </c>
      <c r="D1058" s="210"/>
      <c r="E1058" s="271">
        <f>SUM(E1059:E1060)</f>
        <v>107.88</v>
      </c>
      <c r="F1058" s="209" t="s">
        <v>142</v>
      </c>
      <c r="G1058" s="209" t="s">
        <v>728</v>
      </c>
      <c r="H1058" s="209" t="s">
        <v>143</v>
      </c>
      <c r="I1058" s="209" t="s">
        <v>827</v>
      </c>
      <c r="J1058" s="209" t="s">
        <v>576</v>
      </c>
      <c r="K1058" s="209" t="s">
        <v>668</v>
      </c>
      <c r="L1058" s="244">
        <v>0</v>
      </c>
      <c r="M1058" s="244">
        <v>0</v>
      </c>
      <c r="N1058" s="244">
        <v>0</v>
      </c>
      <c r="O1058" s="244">
        <v>0</v>
      </c>
      <c r="P1058" s="211">
        <v>0</v>
      </c>
      <c r="Q1058" s="212">
        <v>0</v>
      </c>
    </row>
    <row r="1059" spans="1:17" ht="11.25" customHeight="1">
      <c r="A1059" s="124">
        <f t="shared" si="16"/>
        <v>234</v>
      </c>
      <c r="B1059" s="53" t="s">
        <v>186</v>
      </c>
      <c r="C1059" s="249">
        <v>1</v>
      </c>
      <c r="D1059" s="55">
        <v>37086</v>
      </c>
      <c r="E1059" s="94">
        <v>69.650000000000006</v>
      </c>
      <c r="F1059" s="53" t="s">
        <v>142</v>
      </c>
      <c r="G1059" s="53" t="s">
        <v>728</v>
      </c>
      <c r="H1059" s="53" t="s">
        <v>143</v>
      </c>
      <c r="I1059" s="53" t="s">
        <v>827</v>
      </c>
      <c r="J1059" s="53" t="s">
        <v>576</v>
      </c>
      <c r="K1059" s="53" t="s">
        <v>668</v>
      </c>
      <c r="L1059" s="234">
        <v>0</v>
      </c>
      <c r="M1059" s="234">
        <v>0</v>
      </c>
      <c r="N1059" s="234">
        <v>0</v>
      </c>
      <c r="O1059" s="234">
        <v>0</v>
      </c>
      <c r="P1059" s="187">
        <v>0</v>
      </c>
      <c r="Q1059" s="188">
        <v>0</v>
      </c>
    </row>
    <row r="1060" spans="1:17" ht="11.25" customHeight="1">
      <c r="A1060" s="124">
        <f t="shared" si="16"/>
        <v>234</v>
      </c>
      <c r="B1060" s="53" t="s">
        <v>186</v>
      </c>
      <c r="C1060" s="249">
        <v>2</v>
      </c>
      <c r="D1060" s="55">
        <v>37086</v>
      </c>
      <c r="E1060" s="94">
        <v>38.229999999999997</v>
      </c>
      <c r="F1060" s="53" t="s">
        <v>142</v>
      </c>
      <c r="G1060" s="53" t="s">
        <v>728</v>
      </c>
      <c r="H1060" s="53" t="s">
        <v>143</v>
      </c>
      <c r="I1060" s="53" t="s">
        <v>827</v>
      </c>
      <c r="J1060" s="53" t="s">
        <v>576</v>
      </c>
      <c r="K1060" s="53" t="s">
        <v>668</v>
      </c>
      <c r="L1060" s="234">
        <v>0</v>
      </c>
      <c r="M1060" s="234">
        <v>0</v>
      </c>
      <c r="N1060" s="234">
        <v>0</v>
      </c>
      <c r="O1060" s="234">
        <v>0</v>
      </c>
      <c r="P1060" s="187">
        <v>0</v>
      </c>
      <c r="Q1060" s="188">
        <v>0</v>
      </c>
    </row>
    <row r="1061" spans="1:17" s="4" customFormat="1" ht="11.25" customHeight="1">
      <c r="A1061" s="267">
        <f t="shared" si="16"/>
        <v>235</v>
      </c>
      <c r="B1061" s="209" t="s">
        <v>399</v>
      </c>
      <c r="C1061" s="248">
        <v>0</v>
      </c>
      <c r="D1061" s="210"/>
      <c r="E1061" s="271">
        <f>SUM(E1062:E1079)</f>
        <v>1956</v>
      </c>
      <c r="F1061" s="209" t="s">
        <v>532</v>
      </c>
      <c r="G1061" s="209" t="s">
        <v>728</v>
      </c>
      <c r="H1061" s="209" t="s">
        <v>56</v>
      </c>
      <c r="I1061" s="209" t="s">
        <v>94</v>
      </c>
      <c r="J1061" s="209"/>
      <c r="K1061" s="209"/>
      <c r="L1061" s="244">
        <v>3182.6368499999999</v>
      </c>
      <c r="M1061" s="244">
        <v>0</v>
      </c>
      <c r="N1061" s="244">
        <v>0</v>
      </c>
      <c r="O1061" s="244">
        <v>0</v>
      </c>
      <c r="P1061" s="211">
        <v>0</v>
      </c>
      <c r="Q1061" s="212">
        <v>0</v>
      </c>
    </row>
    <row r="1062" spans="1:17" ht="11.25" customHeight="1">
      <c r="A1062" s="124">
        <f t="shared" si="16"/>
        <v>235</v>
      </c>
      <c r="B1062" s="53" t="s">
        <v>400</v>
      </c>
      <c r="C1062" s="249">
        <v>1</v>
      </c>
      <c r="D1062" s="55">
        <v>22782</v>
      </c>
      <c r="E1062" s="8">
        <v>70</v>
      </c>
      <c r="F1062" s="53" t="s">
        <v>532</v>
      </c>
      <c r="G1062" s="53" t="s">
        <v>728</v>
      </c>
      <c r="H1062" s="53" t="s">
        <v>56</v>
      </c>
      <c r="I1062" s="53" t="s">
        <v>94</v>
      </c>
      <c r="J1062" s="53"/>
      <c r="K1062" s="53"/>
      <c r="L1062" s="234">
        <v>175.24935000000002</v>
      </c>
      <c r="M1062" s="205">
        <v>0</v>
      </c>
      <c r="N1062" s="205">
        <v>0</v>
      </c>
      <c r="O1062" s="205">
        <v>0</v>
      </c>
      <c r="P1062" s="187">
        <v>0</v>
      </c>
      <c r="Q1062" s="188">
        <v>0</v>
      </c>
    </row>
    <row r="1063" spans="1:17" s="4" customFormat="1" ht="11.25" customHeight="1">
      <c r="A1063" s="124">
        <f t="shared" si="16"/>
        <v>235</v>
      </c>
      <c r="B1063" s="53" t="s">
        <v>400</v>
      </c>
      <c r="C1063" s="249">
        <v>2</v>
      </c>
      <c r="D1063" s="55">
        <v>22860</v>
      </c>
      <c r="E1063" s="8">
        <v>70</v>
      </c>
      <c r="F1063" s="53" t="s">
        <v>532</v>
      </c>
      <c r="G1063" s="53" t="s">
        <v>728</v>
      </c>
      <c r="H1063" s="53" t="s">
        <v>56</v>
      </c>
      <c r="I1063" s="53" t="s">
        <v>94</v>
      </c>
      <c r="J1063" s="53"/>
      <c r="K1063" s="53"/>
      <c r="L1063" s="234">
        <v>0</v>
      </c>
      <c r="M1063" s="205">
        <v>0</v>
      </c>
      <c r="N1063" s="205">
        <v>0</v>
      </c>
      <c r="O1063" s="205">
        <v>0</v>
      </c>
      <c r="P1063" s="187">
        <v>0</v>
      </c>
      <c r="Q1063" s="188">
        <v>0</v>
      </c>
    </row>
    <row r="1064" spans="1:17" ht="11.25" customHeight="1">
      <c r="A1064" s="124">
        <f t="shared" si="16"/>
        <v>235</v>
      </c>
      <c r="B1064" s="53" t="s">
        <v>400</v>
      </c>
      <c r="C1064" s="249">
        <v>3</v>
      </c>
      <c r="D1064" s="55">
        <v>23039</v>
      </c>
      <c r="E1064" s="8">
        <v>70</v>
      </c>
      <c r="F1064" s="53" t="s">
        <v>532</v>
      </c>
      <c r="G1064" s="53" t="s">
        <v>728</v>
      </c>
      <c r="H1064" s="53" t="s">
        <v>56</v>
      </c>
      <c r="I1064" s="53" t="s">
        <v>94</v>
      </c>
      <c r="J1064" s="53"/>
      <c r="K1064" s="53"/>
      <c r="L1064" s="234">
        <v>949.70760000000007</v>
      </c>
      <c r="M1064" s="205">
        <v>0</v>
      </c>
      <c r="N1064" s="205">
        <v>0</v>
      </c>
      <c r="O1064" s="205">
        <v>0</v>
      </c>
      <c r="P1064" s="187">
        <v>0</v>
      </c>
      <c r="Q1064" s="188">
        <v>0</v>
      </c>
    </row>
    <row r="1065" spans="1:17" ht="11.25" customHeight="1">
      <c r="A1065" s="124">
        <f t="shared" si="16"/>
        <v>235</v>
      </c>
      <c r="B1065" s="53" t="s">
        <v>400</v>
      </c>
      <c r="C1065" s="249">
        <v>4</v>
      </c>
      <c r="D1065" s="55">
        <v>23070</v>
      </c>
      <c r="E1065" s="8">
        <v>70</v>
      </c>
      <c r="F1065" s="53" t="s">
        <v>532</v>
      </c>
      <c r="G1065" s="53" t="s">
        <v>728</v>
      </c>
      <c r="H1065" s="53" t="s">
        <v>56</v>
      </c>
      <c r="I1065" s="53" t="s">
        <v>94</v>
      </c>
      <c r="J1065" s="53"/>
      <c r="K1065" s="53"/>
      <c r="L1065" s="234">
        <v>0</v>
      </c>
      <c r="M1065" s="205">
        <v>0</v>
      </c>
      <c r="N1065" s="205">
        <v>0</v>
      </c>
      <c r="O1065" s="205">
        <v>0</v>
      </c>
      <c r="P1065" s="187">
        <v>0</v>
      </c>
      <c r="Q1065" s="188">
        <v>0</v>
      </c>
    </row>
    <row r="1066" spans="1:17" s="4" customFormat="1" ht="11.25" customHeight="1">
      <c r="A1066" s="124">
        <f t="shared" si="16"/>
        <v>235</v>
      </c>
      <c r="B1066" s="53" t="s">
        <v>401</v>
      </c>
      <c r="C1066" s="249">
        <v>5</v>
      </c>
      <c r="D1066" s="55">
        <v>24653</v>
      </c>
      <c r="E1066" s="8">
        <v>80</v>
      </c>
      <c r="F1066" s="53" t="s">
        <v>532</v>
      </c>
      <c r="G1066" s="53" t="s">
        <v>728</v>
      </c>
      <c r="H1066" s="53" t="s">
        <v>56</v>
      </c>
      <c r="I1066" s="53" t="s">
        <v>94</v>
      </c>
      <c r="J1066" s="53"/>
      <c r="K1066" s="53"/>
      <c r="L1066" s="234">
        <v>0</v>
      </c>
      <c r="M1066" s="205">
        <v>0</v>
      </c>
      <c r="N1066" s="205">
        <v>0</v>
      </c>
      <c r="O1066" s="205">
        <v>0</v>
      </c>
      <c r="P1066" s="187">
        <v>0</v>
      </c>
      <c r="Q1066" s="188">
        <v>0</v>
      </c>
    </row>
    <row r="1067" spans="1:17" ht="11.25" customHeight="1">
      <c r="A1067" s="124">
        <f t="shared" si="16"/>
        <v>235</v>
      </c>
      <c r="B1067" s="53" t="s">
        <v>401</v>
      </c>
      <c r="C1067" s="249">
        <v>6</v>
      </c>
      <c r="D1067" s="55">
        <v>24439</v>
      </c>
      <c r="E1067" s="8">
        <v>80</v>
      </c>
      <c r="F1067" s="53" t="s">
        <v>532</v>
      </c>
      <c r="G1067" s="53" t="s">
        <v>728</v>
      </c>
      <c r="H1067" s="53" t="s">
        <v>56</v>
      </c>
      <c r="I1067" s="53" t="s">
        <v>94</v>
      </c>
      <c r="J1067" s="53"/>
      <c r="K1067" s="53"/>
      <c r="L1067" s="234">
        <v>0</v>
      </c>
      <c r="M1067" s="205">
        <v>0</v>
      </c>
      <c r="N1067" s="205">
        <v>0</v>
      </c>
      <c r="O1067" s="205">
        <v>0</v>
      </c>
      <c r="P1067" s="187">
        <v>0</v>
      </c>
      <c r="Q1067" s="188">
        <v>0</v>
      </c>
    </row>
    <row r="1068" spans="1:17" s="4" customFormat="1" ht="11.25" customHeight="1">
      <c r="A1068" s="124">
        <f t="shared" si="16"/>
        <v>235</v>
      </c>
      <c r="B1068" s="53" t="s">
        <v>401</v>
      </c>
      <c r="C1068" s="249">
        <v>7</v>
      </c>
      <c r="D1068" s="55">
        <v>24280</v>
      </c>
      <c r="E1068" s="8">
        <v>80</v>
      </c>
      <c r="F1068" s="53" t="s">
        <v>532</v>
      </c>
      <c r="G1068" s="53" t="s">
        <v>728</v>
      </c>
      <c r="H1068" s="53" t="s">
        <v>56</v>
      </c>
      <c r="I1068" s="53" t="s">
        <v>94</v>
      </c>
      <c r="J1068" s="53"/>
      <c r="K1068" s="53"/>
      <c r="L1068" s="234">
        <v>0</v>
      </c>
      <c r="M1068" s="205">
        <v>0</v>
      </c>
      <c r="N1068" s="205">
        <v>0</v>
      </c>
      <c r="O1068" s="205">
        <v>0</v>
      </c>
      <c r="P1068" s="187">
        <v>0</v>
      </c>
      <c r="Q1068" s="188">
        <v>0</v>
      </c>
    </row>
    <row r="1069" spans="1:17" ht="11.25" customHeight="1">
      <c r="A1069" s="124">
        <f t="shared" si="16"/>
        <v>235</v>
      </c>
      <c r="B1069" s="53" t="s">
        <v>401</v>
      </c>
      <c r="C1069" s="249">
        <v>8</v>
      </c>
      <c r="D1069" s="55">
        <v>24189</v>
      </c>
      <c r="E1069" s="8">
        <v>80</v>
      </c>
      <c r="F1069" s="53" t="s">
        <v>532</v>
      </c>
      <c r="G1069" s="53" t="s">
        <v>728</v>
      </c>
      <c r="H1069" s="53" t="s">
        <v>56</v>
      </c>
      <c r="I1069" s="53" t="s">
        <v>94</v>
      </c>
      <c r="J1069" s="53"/>
      <c r="K1069" s="53"/>
      <c r="L1069" s="234">
        <v>0</v>
      </c>
      <c r="M1069" s="205">
        <v>0</v>
      </c>
      <c r="N1069" s="205">
        <v>0</v>
      </c>
      <c r="O1069" s="205">
        <v>0</v>
      </c>
      <c r="P1069" s="187">
        <v>0</v>
      </c>
      <c r="Q1069" s="188">
        <v>0</v>
      </c>
    </row>
    <row r="1070" spans="1:17" ht="11.25" customHeight="1">
      <c r="A1070" s="124">
        <f t="shared" si="16"/>
        <v>235</v>
      </c>
      <c r="B1070" s="53" t="s">
        <v>402</v>
      </c>
      <c r="C1070" s="249">
        <v>9</v>
      </c>
      <c r="D1070" s="55">
        <v>27552</v>
      </c>
      <c r="E1070" s="8">
        <v>80</v>
      </c>
      <c r="F1070" s="53" t="s">
        <v>532</v>
      </c>
      <c r="G1070" s="53" t="s">
        <v>728</v>
      </c>
      <c r="H1070" s="53" t="s">
        <v>56</v>
      </c>
      <c r="I1070" s="53" t="s">
        <v>94</v>
      </c>
      <c r="J1070" s="53"/>
      <c r="K1070" s="53"/>
      <c r="L1070" s="234">
        <v>0</v>
      </c>
      <c r="M1070" s="205">
        <v>0</v>
      </c>
      <c r="N1070" s="205">
        <v>0</v>
      </c>
      <c r="O1070" s="205">
        <v>0</v>
      </c>
      <c r="P1070" s="187">
        <v>0</v>
      </c>
      <c r="Q1070" s="188">
        <v>0</v>
      </c>
    </row>
    <row r="1071" spans="1:17" s="4" customFormat="1" ht="11.25" customHeight="1">
      <c r="A1071" s="124">
        <f t="shared" si="16"/>
        <v>235</v>
      </c>
      <c r="B1071" s="53" t="s">
        <v>402</v>
      </c>
      <c r="C1071" s="249">
        <v>10</v>
      </c>
      <c r="D1071" s="55">
        <v>27405</v>
      </c>
      <c r="E1071" s="8">
        <v>80</v>
      </c>
      <c r="F1071" s="53" t="s">
        <v>532</v>
      </c>
      <c r="G1071" s="53" t="s">
        <v>728</v>
      </c>
      <c r="H1071" s="53" t="s">
        <v>56</v>
      </c>
      <c r="I1071" s="53" t="s">
        <v>94</v>
      </c>
      <c r="J1071" s="53"/>
      <c r="K1071" s="53"/>
      <c r="L1071" s="234">
        <v>0</v>
      </c>
      <c r="M1071" s="205">
        <v>0</v>
      </c>
      <c r="N1071" s="205">
        <v>0</v>
      </c>
      <c r="O1071" s="205">
        <v>0</v>
      </c>
      <c r="P1071" s="187">
        <v>0</v>
      </c>
      <c r="Q1071" s="188">
        <v>0</v>
      </c>
    </row>
    <row r="1072" spans="1:17" ht="11.25" customHeight="1">
      <c r="A1072" s="124">
        <f t="shared" si="16"/>
        <v>235</v>
      </c>
      <c r="B1072" s="53" t="s">
        <v>402</v>
      </c>
      <c r="C1072" s="249">
        <v>11</v>
      </c>
      <c r="D1072" s="55">
        <v>28189</v>
      </c>
      <c r="E1072" s="8">
        <v>80</v>
      </c>
      <c r="F1072" s="53" t="s">
        <v>532</v>
      </c>
      <c r="G1072" s="53" t="s">
        <v>728</v>
      </c>
      <c r="H1072" s="53" t="s">
        <v>56</v>
      </c>
      <c r="I1072" s="53" t="s">
        <v>94</v>
      </c>
      <c r="J1072" s="53"/>
      <c r="K1072" s="53"/>
      <c r="L1072" s="234">
        <v>571.39864999999986</v>
      </c>
      <c r="M1072" s="205">
        <v>0</v>
      </c>
      <c r="N1072" s="205">
        <v>0</v>
      </c>
      <c r="O1072" s="205">
        <v>0</v>
      </c>
      <c r="P1072" s="187">
        <v>0</v>
      </c>
      <c r="Q1072" s="188">
        <v>0</v>
      </c>
    </row>
    <row r="1073" spans="1:17" ht="11.25" customHeight="1">
      <c r="A1073" s="124">
        <f t="shared" si="16"/>
        <v>235</v>
      </c>
      <c r="B1073" s="53" t="s">
        <v>402</v>
      </c>
      <c r="C1073" s="249">
        <v>12</v>
      </c>
      <c r="D1073" s="55">
        <v>28531</v>
      </c>
      <c r="E1073" s="8">
        <v>80</v>
      </c>
      <c r="F1073" s="53" t="s">
        <v>532</v>
      </c>
      <c r="G1073" s="53" t="s">
        <v>728</v>
      </c>
      <c r="H1073" s="53" t="s">
        <v>56</v>
      </c>
      <c r="I1073" s="53" t="s">
        <v>94</v>
      </c>
      <c r="J1073" s="53"/>
      <c r="K1073" s="53"/>
      <c r="L1073" s="234">
        <v>0</v>
      </c>
      <c r="M1073" s="205">
        <v>0</v>
      </c>
      <c r="N1073" s="205">
        <v>0</v>
      </c>
      <c r="O1073" s="205">
        <v>0</v>
      </c>
      <c r="P1073" s="187">
        <v>0</v>
      </c>
      <c r="Q1073" s="188">
        <v>0</v>
      </c>
    </row>
    <row r="1074" spans="1:17" ht="11.25" customHeight="1">
      <c r="A1074" s="124">
        <f t="shared" si="16"/>
        <v>235</v>
      </c>
      <c r="B1074" s="53" t="s">
        <v>403</v>
      </c>
      <c r="C1074" s="249">
        <v>13</v>
      </c>
      <c r="D1074" s="55">
        <v>29497</v>
      </c>
      <c r="E1074" s="8">
        <v>18</v>
      </c>
      <c r="F1074" s="53" t="s">
        <v>532</v>
      </c>
      <c r="G1074" s="53" t="s">
        <v>728</v>
      </c>
      <c r="H1074" s="53" t="s">
        <v>56</v>
      </c>
      <c r="I1074" s="53" t="s">
        <v>94</v>
      </c>
      <c r="J1074" s="53"/>
      <c r="K1074" s="53"/>
      <c r="L1074" s="234">
        <v>0</v>
      </c>
      <c r="M1074" s="205">
        <v>0</v>
      </c>
      <c r="N1074" s="205">
        <v>0</v>
      </c>
      <c r="O1074" s="205">
        <v>0</v>
      </c>
      <c r="P1074" s="187">
        <v>0</v>
      </c>
      <c r="Q1074" s="188">
        <v>0</v>
      </c>
    </row>
    <row r="1075" spans="1:17" ht="11.25" customHeight="1">
      <c r="A1075" s="124">
        <f t="shared" si="16"/>
        <v>235</v>
      </c>
      <c r="B1075" s="53" t="s">
        <v>403</v>
      </c>
      <c r="C1075" s="249">
        <v>14</v>
      </c>
      <c r="D1075" s="55">
        <v>29661</v>
      </c>
      <c r="E1075" s="8">
        <v>18</v>
      </c>
      <c r="F1075" s="53" t="s">
        <v>532</v>
      </c>
      <c r="G1075" s="53" t="s">
        <v>728</v>
      </c>
      <c r="H1075" s="53" t="s">
        <v>56</v>
      </c>
      <c r="I1075" s="53" t="s">
        <v>94</v>
      </c>
      <c r="J1075" s="53"/>
      <c r="K1075" s="53"/>
      <c r="L1075" s="234">
        <v>0</v>
      </c>
      <c r="M1075" s="205">
        <v>0</v>
      </c>
      <c r="N1075" s="205">
        <v>0</v>
      </c>
      <c r="O1075" s="205">
        <v>0</v>
      </c>
      <c r="P1075" s="187">
        <v>0</v>
      </c>
      <c r="Q1075" s="188">
        <v>0</v>
      </c>
    </row>
    <row r="1076" spans="1:17" s="4" customFormat="1" ht="11.25" customHeight="1">
      <c r="A1076" s="124">
        <f t="shared" si="16"/>
        <v>235</v>
      </c>
      <c r="B1076" s="53" t="s">
        <v>404</v>
      </c>
      <c r="C1076" s="249">
        <v>15</v>
      </c>
      <c r="D1076" s="55">
        <v>36613</v>
      </c>
      <c r="E1076" s="8">
        <v>250</v>
      </c>
      <c r="F1076" s="53" t="s">
        <v>532</v>
      </c>
      <c r="G1076" s="53" t="s">
        <v>728</v>
      </c>
      <c r="H1076" s="53" t="s">
        <v>56</v>
      </c>
      <c r="I1076" s="53" t="s">
        <v>94</v>
      </c>
      <c r="J1076" s="53"/>
      <c r="K1076" s="53"/>
      <c r="L1076" s="234">
        <v>1486.28125</v>
      </c>
      <c r="M1076" s="205">
        <v>0</v>
      </c>
      <c r="N1076" s="205">
        <v>0</v>
      </c>
      <c r="O1076" s="205">
        <v>0</v>
      </c>
      <c r="P1076" s="187">
        <v>0</v>
      </c>
      <c r="Q1076" s="188">
        <v>0</v>
      </c>
    </row>
    <row r="1077" spans="1:17" ht="11.25" customHeight="1">
      <c r="A1077" s="124">
        <f t="shared" si="16"/>
        <v>235</v>
      </c>
      <c r="B1077" s="53" t="s">
        <v>404</v>
      </c>
      <c r="C1077" s="249">
        <v>16</v>
      </c>
      <c r="D1077" s="55">
        <v>36588</v>
      </c>
      <c r="E1077" s="8">
        <v>250</v>
      </c>
      <c r="F1077" s="53" t="s">
        <v>532</v>
      </c>
      <c r="G1077" s="53" t="s">
        <v>728</v>
      </c>
      <c r="H1077" s="53" t="s">
        <v>56</v>
      </c>
      <c r="I1077" s="53" t="s">
        <v>94</v>
      </c>
      <c r="J1077" s="53"/>
      <c r="K1077" s="53"/>
      <c r="L1077" s="234">
        <v>0</v>
      </c>
      <c r="M1077" s="205">
        <v>0</v>
      </c>
      <c r="N1077" s="205">
        <v>0</v>
      </c>
      <c r="O1077" s="205">
        <v>0</v>
      </c>
      <c r="P1077" s="187">
        <v>0</v>
      </c>
      <c r="Q1077" s="188">
        <v>0</v>
      </c>
    </row>
    <row r="1078" spans="1:17" ht="11.25" customHeight="1">
      <c r="A1078" s="124">
        <f t="shared" si="16"/>
        <v>235</v>
      </c>
      <c r="B1078" s="53" t="s">
        <v>404</v>
      </c>
      <c r="C1078" s="249">
        <v>17</v>
      </c>
      <c r="D1078" s="55">
        <v>36489</v>
      </c>
      <c r="E1078" s="8">
        <v>250</v>
      </c>
      <c r="F1078" s="53" t="s">
        <v>532</v>
      </c>
      <c r="G1078" s="53" t="s">
        <v>728</v>
      </c>
      <c r="H1078" s="53" t="s">
        <v>56</v>
      </c>
      <c r="I1078" s="53" t="s">
        <v>94</v>
      </c>
      <c r="J1078" s="53"/>
      <c r="K1078" s="53"/>
      <c r="L1078" s="234">
        <v>0</v>
      </c>
      <c r="M1078" s="205">
        <v>0</v>
      </c>
      <c r="N1078" s="205">
        <v>0</v>
      </c>
      <c r="O1078" s="205">
        <v>0</v>
      </c>
      <c r="P1078" s="187">
        <v>0</v>
      </c>
      <c r="Q1078" s="188">
        <v>0</v>
      </c>
    </row>
    <row r="1079" spans="1:17" ht="11.25" customHeight="1">
      <c r="A1079" s="124">
        <f t="shared" si="16"/>
        <v>235</v>
      </c>
      <c r="B1079" s="53" t="s">
        <v>404</v>
      </c>
      <c r="C1079" s="249">
        <v>18</v>
      </c>
      <c r="D1079" s="55">
        <v>36440</v>
      </c>
      <c r="E1079" s="8">
        <v>250</v>
      </c>
      <c r="F1079" s="53" t="s">
        <v>532</v>
      </c>
      <c r="G1079" s="53" t="s">
        <v>728</v>
      </c>
      <c r="H1079" s="53" t="s">
        <v>56</v>
      </c>
      <c r="I1079" s="53" t="s">
        <v>94</v>
      </c>
      <c r="J1079" s="53"/>
      <c r="K1079" s="53"/>
      <c r="L1079" s="234">
        <v>0</v>
      </c>
      <c r="M1079" s="205">
        <v>0</v>
      </c>
      <c r="N1079" s="205">
        <v>0</v>
      </c>
      <c r="O1079" s="205">
        <v>0</v>
      </c>
      <c r="P1079" s="187">
        <v>0</v>
      </c>
      <c r="Q1079" s="188">
        <v>0</v>
      </c>
    </row>
    <row r="1080" spans="1:17" s="4" customFormat="1" ht="11.25" customHeight="1">
      <c r="A1080" s="267">
        <f t="shared" si="16"/>
        <v>236</v>
      </c>
      <c r="B1080" s="209" t="s">
        <v>1203</v>
      </c>
      <c r="C1080" s="248">
        <v>0</v>
      </c>
      <c r="D1080" s="210"/>
      <c r="E1080" s="271">
        <f>SUM(E1081:E1083)</f>
        <v>2400</v>
      </c>
      <c r="F1080" s="209" t="s">
        <v>123</v>
      </c>
      <c r="G1080" s="209" t="s">
        <v>569</v>
      </c>
      <c r="H1080" s="209" t="s">
        <v>570</v>
      </c>
      <c r="I1080" s="209" t="s">
        <v>827</v>
      </c>
      <c r="J1080" s="209" t="s">
        <v>571</v>
      </c>
      <c r="K1080" s="209" t="s">
        <v>826</v>
      </c>
      <c r="L1080" s="244">
        <v>11321.427412000001</v>
      </c>
      <c r="M1080" s="244">
        <v>7838.2063999999991</v>
      </c>
      <c r="N1080" s="244">
        <v>559.81900799999994</v>
      </c>
      <c r="O1080" s="244">
        <v>7159</v>
      </c>
      <c r="P1080" s="211">
        <v>10099312.105870886</v>
      </c>
      <c r="Q1080" s="212">
        <v>0.89205289565927448</v>
      </c>
    </row>
    <row r="1081" spans="1:17" ht="11.25" customHeight="1">
      <c r="A1081" s="124">
        <f t="shared" si="16"/>
        <v>236</v>
      </c>
      <c r="B1081" s="53" t="s">
        <v>1203</v>
      </c>
      <c r="C1081" s="249">
        <v>1</v>
      </c>
      <c r="D1081" s="55">
        <v>42729</v>
      </c>
      <c r="E1081" s="92">
        <v>800</v>
      </c>
      <c r="F1081" s="123" t="s">
        <v>123</v>
      </c>
      <c r="G1081" s="123" t="s">
        <v>569</v>
      </c>
      <c r="H1081" s="123" t="s">
        <v>570</v>
      </c>
      <c r="I1081" s="53" t="s">
        <v>827</v>
      </c>
      <c r="J1081" s="53" t="s">
        <v>571</v>
      </c>
      <c r="K1081" s="53" t="s">
        <v>826</v>
      </c>
      <c r="L1081" s="234">
        <v>3692.775588</v>
      </c>
      <c r="M1081" s="234">
        <v>2551.1318000000001</v>
      </c>
      <c r="N1081" s="234">
        <v>181.72289999999998</v>
      </c>
      <c r="O1081" s="234">
        <v>2050.1999999999998</v>
      </c>
      <c r="P1081" s="187">
        <v>3290457.5924140164</v>
      </c>
      <c r="Q1081" s="188">
        <v>0.89105268219023348</v>
      </c>
    </row>
    <row r="1082" spans="1:17" s="4" customFormat="1" ht="11.25" customHeight="1">
      <c r="A1082" s="124">
        <f t="shared" si="16"/>
        <v>236</v>
      </c>
      <c r="B1082" s="53" t="s">
        <v>1203</v>
      </c>
      <c r="C1082" s="249">
        <v>2</v>
      </c>
      <c r="D1082" s="55">
        <v>42817</v>
      </c>
      <c r="E1082" s="92">
        <v>800</v>
      </c>
      <c r="F1082" s="123" t="s">
        <v>123</v>
      </c>
      <c r="G1082" s="123" t="s">
        <v>569</v>
      </c>
      <c r="H1082" s="123" t="s">
        <v>570</v>
      </c>
      <c r="I1082" s="53" t="s">
        <v>827</v>
      </c>
      <c r="J1082" s="53" t="s">
        <v>571</v>
      </c>
      <c r="K1082" s="53" t="s">
        <v>826</v>
      </c>
      <c r="L1082" s="234">
        <v>4099.0018490000002</v>
      </c>
      <c r="M1082" s="234">
        <v>2856.1956999999998</v>
      </c>
      <c r="N1082" s="234">
        <v>186.62729999999999</v>
      </c>
      <c r="O1082" s="234">
        <v>1938.1</v>
      </c>
      <c r="P1082" s="187">
        <v>3649834.7925620936</v>
      </c>
      <c r="Q1082" s="188">
        <v>0.89042038208704732</v>
      </c>
    </row>
    <row r="1083" spans="1:17" ht="11.25" customHeight="1">
      <c r="A1083" s="124">
        <f t="shared" si="16"/>
        <v>236</v>
      </c>
      <c r="B1083" s="53" t="s">
        <v>1203</v>
      </c>
      <c r="C1083" s="249">
        <v>3</v>
      </c>
      <c r="D1083" s="55">
        <v>43171</v>
      </c>
      <c r="E1083" s="92">
        <v>800</v>
      </c>
      <c r="F1083" s="123" t="s">
        <v>123</v>
      </c>
      <c r="G1083" s="123" t="s">
        <v>569</v>
      </c>
      <c r="H1083" s="123" t="s">
        <v>570</v>
      </c>
      <c r="I1083" s="53" t="s">
        <v>827</v>
      </c>
      <c r="J1083" s="53" t="s">
        <v>571</v>
      </c>
      <c r="K1083" s="53" t="s">
        <v>826</v>
      </c>
      <c r="L1083" s="234">
        <v>3529.6499750000003</v>
      </c>
      <c r="M1083" s="234">
        <v>2430.8789000000002</v>
      </c>
      <c r="N1083" s="234">
        <v>191.468808</v>
      </c>
      <c r="O1083" s="234">
        <v>3170.7</v>
      </c>
      <c r="P1083" s="187">
        <v>3159019.7208947758</v>
      </c>
      <c r="Q1083" s="188">
        <v>0.89499518175163406</v>
      </c>
    </row>
    <row r="1084" spans="1:17" ht="11.25" customHeight="1">
      <c r="A1084" s="267">
        <f t="shared" si="16"/>
        <v>237</v>
      </c>
      <c r="B1084" s="209" t="s">
        <v>389</v>
      </c>
      <c r="C1084" s="248">
        <v>0</v>
      </c>
      <c r="D1084" s="210"/>
      <c r="E1084" s="271">
        <f>SUM(E1085:E1087)</f>
        <v>30</v>
      </c>
      <c r="F1084" s="258" t="s">
        <v>879</v>
      </c>
      <c r="G1084" s="209" t="s">
        <v>728</v>
      </c>
      <c r="H1084" s="209" t="s">
        <v>625</v>
      </c>
      <c r="I1084" s="209" t="s">
        <v>94</v>
      </c>
      <c r="J1084" s="209"/>
      <c r="K1084" s="209"/>
      <c r="L1084" s="244">
        <v>140.27509999999998</v>
      </c>
      <c r="M1084" s="244">
        <v>0</v>
      </c>
      <c r="N1084" s="244">
        <v>0</v>
      </c>
      <c r="O1084" s="244">
        <v>0</v>
      </c>
      <c r="P1084" s="211">
        <v>0</v>
      </c>
      <c r="Q1084" s="212">
        <v>0</v>
      </c>
    </row>
    <row r="1085" spans="1:17" s="4" customFormat="1" ht="11.25" customHeight="1">
      <c r="A1085" s="124">
        <f t="shared" si="16"/>
        <v>237</v>
      </c>
      <c r="B1085" s="53" t="s">
        <v>389</v>
      </c>
      <c r="C1085" s="249">
        <v>1</v>
      </c>
      <c r="D1085" s="55">
        <v>27495</v>
      </c>
      <c r="E1085" s="8">
        <v>10</v>
      </c>
      <c r="F1085" s="53" t="s">
        <v>879</v>
      </c>
      <c r="G1085" s="53" t="s">
        <v>728</v>
      </c>
      <c r="H1085" s="53" t="s">
        <v>625</v>
      </c>
      <c r="I1085" s="53" t="s">
        <v>94</v>
      </c>
      <c r="J1085" s="53"/>
      <c r="K1085" s="53"/>
      <c r="L1085" s="234">
        <v>133.06135</v>
      </c>
      <c r="M1085" s="205">
        <v>0</v>
      </c>
      <c r="N1085" s="205">
        <v>0</v>
      </c>
      <c r="O1085" s="205">
        <v>0</v>
      </c>
      <c r="P1085" s="187">
        <v>0</v>
      </c>
      <c r="Q1085" s="188">
        <v>0</v>
      </c>
    </row>
    <row r="1086" spans="1:17" ht="11.25" customHeight="1">
      <c r="A1086" s="124">
        <f t="shared" si="16"/>
        <v>237</v>
      </c>
      <c r="B1086" s="53" t="s">
        <v>389</v>
      </c>
      <c r="C1086" s="249">
        <v>2</v>
      </c>
      <c r="D1086" s="55">
        <v>27663</v>
      </c>
      <c r="E1086" s="8">
        <v>10</v>
      </c>
      <c r="F1086" s="53" t="s">
        <v>879</v>
      </c>
      <c r="G1086" s="53" t="s">
        <v>728</v>
      </c>
      <c r="H1086" s="53" t="s">
        <v>625</v>
      </c>
      <c r="I1086" s="53" t="s">
        <v>94</v>
      </c>
      <c r="J1086" s="53"/>
      <c r="K1086" s="53"/>
      <c r="L1086" s="234">
        <v>3.0745500000000003</v>
      </c>
      <c r="M1086" s="205">
        <v>0</v>
      </c>
      <c r="N1086" s="205">
        <v>0</v>
      </c>
      <c r="O1086" s="205">
        <v>0</v>
      </c>
      <c r="P1086" s="187">
        <v>0</v>
      </c>
      <c r="Q1086" s="188">
        <v>0</v>
      </c>
    </row>
    <row r="1087" spans="1:17" ht="11.25" customHeight="1">
      <c r="A1087" s="124">
        <f t="shared" si="16"/>
        <v>237</v>
      </c>
      <c r="B1087" s="53" t="s">
        <v>389</v>
      </c>
      <c r="C1087" s="249">
        <v>3</v>
      </c>
      <c r="D1087" s="55">
        <v>27752</v>
      </c>
      <c r="E1087" s="8">
        <v>10</v>
      </c>
      <c r="F1087" s="53" t="s">
        <v>879</v>
      </c>
      <c r="G1087" s="53" t="s">
        <v>728</v>
      </c>
      <c r="H1087" s="53" t="s">
        <v>625</v>
      </c>
      <c r="I1087" s="53" t="s">
        <v>94</v>
      </c>
      <c r="J1087" s="53"/>
      <c r="K1087" s="53"/>
      <c r="L1087" s="234">
        <v>4.1391999999999998</v>
      </c>
      <c r="M1087" s="205">
        <v>0</v>
      </c>
      <c r="N1087" s="205">
        <v>0</v>
      </c>
      <c r="O1087" s="205">
        <v>0</v>
      </c>
      <c r="P1087" s="187">
        <v>0</v>
      </c>
      <c r="Q1087" s="188">
        <v>0</v>
      </c>
    </row>
    <row r="1088" spans="1:17" ht="11.25" customHeight="1">
      <c r="A1088" s="267">
        <f t="shared" si="16"/>
        <v>238</v>
      </c>
      <c r="B1088" s="209" t="s">
        <v>585</v>
      </c>
      <c r="C1088" s="248">
        <v>0</v>
      </c>
      <c r="D1088" s="210"/>
      <c r="E1088" s="271">
        <f>SUM(E1089:E1103)</f>
        <v>555</v>
      </c>
      <c r="F1088" s="209" t="s">
        <v>142</v>
      </c>
      <c r="G1088" s="209" t="s">
        <v>728</v>
      </c>
      <c r="H1088" s="209" t="s">
        <v>143</v>
      </c>
      <c r="I1088" s="209" t="s">
        <v>94</v>
      </c>
      <c r="J1088" s="209"/>
      <c r="K1088" s="209"/>
      <c r="L1088" s="244">
        <v>1347.9762500000002</v>
      </c>
      <c r="M1088" s="244">
        <v>0</v>
      </c>
      <c r="N1088" s="244">
        <v>0</v>
      </c>
      <c r="O1088" s="244">
        <v>0</v>
      </c>
      <c r="P1088" s="211">
        <v>0</v>
      </c>
      <c r="Q1088" s="212">
        <v>0</v>
      </c>
    </row>
    <row r="1089" spans="1:17" ht="11.25" customHeight="1">
      <c r="A1089" s="124">
        <f t="shared" si="16"/>
        <v>238</v>
      </c>
      <c r="B1089" s="53" t="s">
        <v>586</v>
      </c>
      <c r="C1089" s="249">
        <v>1</v>
      </c>
      <c r="D1089" s="55">
        <v>22105</v>
      </c>
      <c r="E1089" s="8">
        <v>20</v>
      </c>
      <c r="F1089" s="53" t="s">
        <v>142</v>
      </c>
      <c r="G1089" s="53" t="s">
        <v>728</v>
      </c>
      <c r="H1089" s="53" t="s">
        <v>143</v>
      </c>
      <c r="I1089" s="53" t="s">
        <v>94</v>
      </c>
      <c r="J1089" s="53"/>
      <c r="K1089" s="53"/>
      <c r="L1089" s="234">
        <v>129.40970000000002</v>
      </c>
      <c r="M1089" s="205">
        <v>0</v>
      </c>
      <c r="N1089" s="205">
        <v>0</v>
      </c>
      <c r="O1089" s="205">
        <v>0</v>
      </c>
      <c r="P1089" s="187">
        <v>0</v>
      </c>
      <c r="Q1089" s="188">
        <v>0</v>
      </c>
    </row>
    <row r="1090" spans="1:17" ht="11.25" customHeight="1">
      <c r="A1090" s="124">
        <f t="shared" si="16"/>
        <v>238</v>
      </c>
      <c r="B1090" s="53" t="s">
        <v>586</v>
      </c>
      <c r="C1090" s="249">
        <v>2</v>
      </c>
      <c r="D1090" s="55">
        <v>22118</v>
      </c>
      <c r="E1090" s="8">
        <v>20</v>
      </c>
      <c r="F1090" s="53" t="s">
        <v>142</v>
      </c>
      <c r="G1090" s="53" t="s">
        <v>728</v>
      </c>
      <c r="H1090" s="53" t="s">
        <v>143</v>
      </c>
      <c r="I1090" s="53" t="s">
        <v>94</v>
      </c>
      <c r="J1090" s="53"/>
      <c r="K1090" s="53"/>
      <c r="L1090" s="234">
        <v>0</v>
      </c>
      <c r="M1090" s="205">
        <v>0</v>
      </c>
      <c r="N1090" s="205">
        <v>0</v>
      </c>
      <c r="O1090" s="205">
        <v>0</v>
      </c>
      <c r="P1090" s="187">
        <v>0</v>
      </c>
      <c r="Q1090" s="188">
        <v>0</v>
      </c>
    </row>
    <row r="1091" spans="1:17" ht="11.25" customHeight="1">
      <c r="A1091" s="124">
        <f t="shared" si="16"/>
        <v>238</v>
      </c>
      <c r="B1091" s="53" t="s">
        <v>586</v>
      </c>
      <c r="C1091" s="249">
        <v>3</v>
      </c>
      <c r="D1091" s="55">
        <v>23468</v>
      </c>
      <c r="E1091" s="8">
        <v>20</v>
      </c>
      <c r="F1091" s="53" t="s">
        <v>142</v>
      </c>
      <c r="G1091" s="53" t="s">
        <v>728</v>
      </c>
      <c r="H1091" s="53" t="s">
        <v>143</v>
      </c>
      <c r="I1091" s="53" t="s">
        <v>94</v>
      </c>
      <c r="J1091" s="53"/>
      <c r="K1091" s="53"/>
      <c r="L1091" s="234">
        <v>0</v>
      </c>
      <c r="M1091" s="205">
        <v>0</v>
      </c>
      <c r="N1091" s="205">
        <v>0</v>
      </c>
      <c r="O1091" s="205">
        <v>0</v>
      </c>
      <c r="P1091" s="187">
        <v>0</v>
      </c>
      <c r="Q1091" s="188">
        <v>0</v>
      </c>
    </row>
    <row r="1092" spans="1:17" ht="11.25" customHeight="1">
      <c r="A1092" s="124">
        <f t="shared" ref="A1092:A1155" si="17">IF(C1092&gt;0,A1091,A1091+1)</f>
        <v>238</v>
      </c>
      <c r="B1092" s="53" t="s">
        <v>587</v>
      </c>
      <c r="C1092" s="249">
        <v>4</v>
      </c>
      <c r="D1092" s="55">
        <v>22220</v>
      </c>
      <c r="E1092" s="8">
        <v>35</v>
      </c>
      <c r="F1092" s="53" t="s">
        <v>142</v>
      </c>
      <c r="G1092" s="53" t="s">
        <v>728</v>
      </c>
      <c r="H1092" s="53" t="s">
        <v>143</v>
      </c>
      <c r="I1092" s="53" t="s">
        <v>94</v>
      </c>
      <c r="J1092" s="53"/>
      <c r="K1092" s="53"/>
      <c r="L1092" s="234">
        <v>628.69075000000009</v>
      </c>
      <c r="M1092" s="205">
        <v>0</v>
      </c>
      <c r="N1092" s="205">
        <v>0</v>
      </c>
      <c r="O1092" s="205">
        <v>0</v>
      </c>
      <c r="P1092" s="187">
        <v>0</v>
      </c>
      <c r="Q1092" s="188">
        <v>0</v>
      </c>
    </row>
    <row r="1093" spans="1:17" ht="11.25" customHeight="1">
      <c r="A1093" s="124">
        <f t="shared" si="17"/>
        <v>238</v>
      </c>
      <c r="B1093" s="53" t="s">
        <v>587</v>
      </c>
      <c r="C1093" s="249">
        <v>5</v>
      </c>
      <c r="D1093" s="55">
        <v>22300</v>
      </c>
      <c r="E1093" s="8">
        <v>35</v>
      </c>
      <c r="F1093" s="53" t="s">
        <v>142</v>
      </c>
      <c r="G1093" s="53" t="s">
        <v>728</v>
      </c>
      <c r="H1093" s="53" t="s">
        <v>143</v>
      </c>
      <c r="I1093" s="53" t="s">
        <v>94</v>
      </c>
      <c r="J1093" s="53"/>
      <c r="K1093" s="53"/>
      <c r="L1093" s="234">
        <v>0</v>
      </c>
      <c r="M1093" s="205">
        <v>0</v>
      </c>
      <c r="N1093" s="205">
        <v>0</v>
      </c>
      <c r="O1093" s="205">
        <v>0</v>
      </c>
      <c r="P1093" s="187">
        <v>0</v>
      </c>
      <c r="Q1093" s="188">
        <v>0</v>
      </c>
    </row>
    <row r="1094" spans="1:17" ht="11.25" customHeight="1">
      <c r="A1094" s="124">
        <f t="shared" si="17"/>
        <v>238</v>
      </c>
      <c r="B1094" s="53" t="s">
        <v>587</v>
      </c>
      <c r="C1094" s="249">
        <v>6</v>
      </c>
      <c r="D1094" s="55">
        <v>22403</v>
      </c>
      <c r="E1094" s="8">
        <v>35</v>
      </c>
      <c r="F1094" s="53" t="s">
        <v>142</v>
      </c>
      <c r="G1094" s="53" t="s">
        <v>728</v>
      </c>
      <c r="H1094" s="53" t="s">
        <v>143</v>
      </c>
      <c r="I1094" s="53" t="s">
        <v>94</v>
      </c>
      <c r="J1094" s="53"/>
      <c r="K1094" s="53"/>
      <c r="L1094" s="234">
        <v>0</v>
      </c>
      <c r="M1094" s="205">
        <v>0</v>
      </c>
      <c r="N1094" s="205">
        <v>0</v>
      </c>
      <c r="O1094" s="205">
        <v>0</v>
      </c>
      <c r="P1094" s="187">
        <v>0</v>
      </c>
      <c r="Q1094" s="188">
        <v>0</v>
      </c>
    </row>
    <row r="1095" spans="1:17" ht="11.25" customHeight="1">
      <c r="A1095" s="124">
        <f t="shared" si="17"/>
        <v>238</v>
      </c>
      <c r="B1095" s="53" t="s">
        <v>587</v>
      </c>
      <c r="C1095" s="249">
        <v>7</v>
      </c>
      <c r="D1095" s="55">
        <v>22448</v>
      </c>
      <c r="E1095" s="8">
        <v>35</v>
      </c>
      <c r="F1095" s="53" t="s">
        <v>142</v>
      </c>
      <c r="G1095" s="53" t="s">
        <v>728</v>
      </c>
      <c r="H1095" s="53" t="s">
        <v>143</v>
      </c>
      <c r="I1095" s="53" t="s">
        <v>94</v>
      </c>
      <c r="J1095" s="53"/>
      <c r="K1095" s="53"/>
      <c r="L1095" s="234">
        <v>0</v>
      </c>
      <c r="M1095" s="205">
        <v>0</v>
      </c>
      <c r="N1095" s="205">
        <v>0</v>
      </c>
      <c r="O1095" s="205">
        <v>0</v>
      </c>
      <c r="P1095" s="187">
        <v>0</v>
      </c>
      <c r="Q1095" s="188">
        <v>0</v>
      </c>
    </row>
    <row r="1096" spans="1:17" ht="11.25" customHeight="1">
      <c r="A1096" s="124">
        <f t="shared" si="17"/>
        <v>238</v>
      </c>
      <c r="B1096" s="53" t="s">
        <v>587</v>
      </c>
      <c r="C1096" s="249">
        <v>8</v>
      </c>
      <c r="D1096" s="55">
        <v>23433</v>
      </c>
      <c r="E1096" s="8">
        <v>35</v>
      </c>
      <c r="F1096" s="53" t="s">
        <v>142</v>
      </c>
      <c r="G1096" s="53" t="s">
        <v>728</v>
      </c>
      <c r="H1096" s="53" t="s">
        <v>143</v>
      </c>
      <c r="I1096" s="53" t="s">
        <v>94</v>
      </c>
      <c r="J1096" s="53"/>
      <c r="K1096" s="53"/>
      <c r="L1096" s="234">
        <v>0</v>
      </c>
      <c r="M1096" s="205">
        <v>0</v>
      </c>
      <c r="N1096" s="205">
        <v>0</v>
      </c>
      <c r="O1096" s="205">
        <v>0</v>
      </c>
      <c r="P1096" s="187">
        <v>0</v>
      </c>
      <c r="Q1096" s="188">
        <v>0</v>
      </c>
    </row>
    <row r="1097" spans="1:17" s="97" customFormat="1" ht="11.25" customHeight="1">
      <c r="A1097" s="124">
        <f t="shared" si="17"/>
        <v>238</v>
      </c>
      <c r="B1097" s="53" t="s">
        <v>588</v>
      </c>
      <c r="C1097" s="249">
        <v>9</v>
      </c>
      <c r="D1097" s="55">
        <v>23839</v>
      </c>
      <c r="E1097" s="8">
        <v>60</v>
      </c>
      <c r="F1097" s="53" t="s">
        <v>142</v>
      </c>
      <c r="G1097" s="53" t="s">
        <v>728</v>
      </c>
      <c r="H1097" s="53" t="s">
        <v>143</v>
      </c>
      <c r="I1097" s="53" t="s">
        <v>94</v>
      </c>
      <c r="J1097" s="53"/>
      <c r="K1097" s="53"/>
      <c r="L1097" s="234">
        <v>397.15424999999999</v>
      </c>
      <c r="M1097" s="205">
        <v>0</v>
      </c>
      <c r="N1097" s="205">
        <v>0</v>
      </c>
      <c r="O1097" s="205">
        <v>0</v>
      </c>
      <c r="P1097" s="187">
        <v>0</v>
      </c>
      <c r="Q1097" s="188">
        <v>0</v>
      </c>
    </row>
    <row r="1098" spans="1:17" s="4" customFormat="1" ht="11.25" customHeight="1">
      <c r="A1098" s="124">
        <f t="shared" si="17"/>
        <v>238</v>
      </c>
      <c r="B1098" s="53" t="s">
        <v>588</v>
      </c>
      <c r="C1098" s="249">
        <v>10</v>
      </c>
      <c r="D1098" s="55">
        <v>23904</v>
      </c>
      <c r="E1098" s="8">
        <v>60</v>
      </c>
      <c r="F1098" s="53" t="s">
        <v>142</v>
      </c>
      <c r="G1098" s="53" t="s">
        <v>728</v>
      </c>
      <c r="H1098" s="53" t="s">
        <v>143</v>
      </c>
      <c r="I1098" s="53" t="s">
        <v>94</v>
      </c>
      <c r="J1098" s="53"/>
      <c r="K1098" s="53"/>
      <c r="L1098" s="234">
        <v>0</v>
      </c>
      <c r="M1098" s="205">
        <v>0</v>
      </c>
      <c r="N1098" s="205">
        <v>0</v>
      </c>
      <c r="O1098" s="205">
        <v>0</v>
      </c>
      <c r="P1098" s="187">
        <v>0</v>
      </c>
      <c r="Q1098" s="188">
        <v>0</v>
      </c>
    </row>
    <row r="1099" spans="1:17" ht="11.25" customHeight="1">
      <c r="A1099" s="124">
        <f t="shared" si="17"/>
        <v>238</v>
      </c>
      <c r="B1099" s="53" t="s">
        <v>588</v>
      </c>
      <c r="C1099" s="249">
        <v>11</v>
      </c>
      <c r="D1099" s="55">
        <v>28539</v>
      </c>
      <c r="E1099" s="8">
        <v>60</v>
      </c>
      <c r="F1099" s="53" t="s">
        <v>142</v>
      </c>
      <c r="G1099" s="53" t="s">
        <v>728</v>
      </c>
      <c r="H1099" s="53" t="s">
        <v>143</v>
      </c>
      <c r="I1099" s="53" t="s">
        <v>94</v>
      </c>
      <c r="J1099" s="53"/>
      <c r="K1099" s="53"/>
      <c r="L1099" s="234">
        <v>0</v>
      </c>
      <c r="M1099" s="205">
        <v>0</v>
      </c>
      <c r="N1099" s="205">
        <v>0</v>
      </c>
      <c r="O1099" s="205">
        <v>0</v>
      </c>
      <c r="P1099" s="187">
        <v>0</v>
      </c>
      <c r="Q1099" s="188">
        <v>0</v>
      </c>
    </row>
    <row r="1100" spans="1:17" ht="11.25" customHeight="1">
      <c r="A1100" s="124">
        <f t="shared" si="17"/>
        <v>238</v>
      </c>
      <c r="B1100" s="53" t="s">
        <v>589</v>
      </c>
      <c r="C1100" s="249">
        <v>12</v>
      </c>
      <c r="D1100" s="55">
        <v>24239</v>
      </c>
      <c r="E1100" s="8">
        <v>50</v>
      </c>
      <c r="F1100" s="53" t="s">
        <v>142</v>
      </c>
      <c r="G1100" s="53" t="s">
        <v>728</v>
      </c>
      <c r="H1100" s="53" t="s">
        <v>143</v>
      </c>
      <c r="I1100" s="53" t="s">
        <v>94</v>
      </c>
      <c r="J1100" s="53"/>
      <c r="K1100" s="53"/>
      <c r="L1100" s="234">
        <v>153.03099999999995</v>
      </c>
      <c r="M1100" s="205">
        <v>0</v>
      </c>
      <c r="N1100" s="205">
        <v>0</v>
      </c>
      <c r="O1100" s="205">
        <v>0</v>
      </c>
      <c r="P1100" s="187">
        <v>0</v>
      </c>
      <c r="Q1100" s="188">
        <v>0</v>
      </c>
    </row>
    <row r="1101" spans="1:17" s="4" customFormat="1" ht="11.25" customHeight="1">
      <c r="A1101" s="124">
        <f t="shared" si="17"/>
        <v>238</v>
      </c>
      <c r="B1101" s="136" t="s">
        <v>589</v>
      </c>
      <c r="C1101" s="250">
        <v>13</v>
      </c>
      <c r="D1101" s="138">
        <v>28742</v>
      </c>
      <c r="E1101" s="127">
        <v>50</v>
      </c>
      <c r="F1101" s="136" t="s">
        <v>142</v>
      </c>
      <c r="G1101" s="136" t="s">
        <v>728</v>
      </c>
      <c r="H1101" s="136" t="s">
        <v>143</v>
      </c>
      <c r="I1101" s="136" t="s">
        <v>94</v>
      </c>
      <c r="J1101" s="136"/>
      <c r="K1101" s="136"/>
      <c r="L1101" s="234">
        <v>0</v>
      </c>
      <c r="M1101" s="205">
        <v>0</v>
      </c>
      <c r="N1101" s="205">
        <v>0</v>
      </c>
      <c r="O1101" s="205">
        <v>0</v>
      </c>
      <c r="P1101" s="187">
        <v>0</v>
      </c>
      <c r="Q1101" s="188">
        <v>0</v>
      </c>
    </row>
    <row r="1102" spans="1:17" s="4" customFormat="1" ht="11.25" customHeight="1">
      <c r="A1102" s="124">
        <f t="shared" si="17"/>
        <v>238</v>
      </c>
      <c r="B1102" s="136" t="s">
        <v>590</v>
      </c>
      <c r="C1102" s="250">
        <v>14</v>
      </c>
      <c r="D1102" s="138">
        <v>23680</v>
      </c>
      <c r="E1102" s="127">
        <v>20</v>
      </c>
      <c r="F1102" s="136" t="s">
        <v>142</v>
      </c>
      <c r="G1102" s="136" t="s">
        <v>728</v>
      </c>
      <c r="H1102" s="136" t="s">
        <v>143</v>
      </c>
      <c r="I1102" s="136" t="s">
        <v>94</v>
      </c>
      <c r="J1102" s="136"/>
      <c r="K1102" s="136"/>
      <c r="L1102" s="234">
        <v>39.690550000000002</v>
      </c>
      <c r="M1102" s="205">
        <v>0</v>
      </c>
      <c r="N1102" s="205">
        <v>0</v>
      </c>
      <c r="O1102" s="205">
        <v>0</v>
      </c>
      <c r="P1102" s="187">
        <v>0</v>
      </c>
      <c r="Q1102" s="188">
        <v>0</v>
      </c>
    </row>
    <row r="1103" spans="1:17" ht="11.25" customHeight="1">
      <c r="A1103" s="124">
        <f t="shared" si="17"/>
        <v>238</v>
      </c>
      <c r="B1103" s="136" t="s">
        <v>590</v>
      </c>
      <c r="C1103" s="250">
        <v>15</v>
      </c>
      <c r="D1103" s="138">
        <v>32414</v>
      </c>
      <c r="E1103" s="127">
        <v>20</v>
      </c>
      <c r="F1103" s="136" t="s">
        <v>142</v>
      </c>
      <c r="G1103" s="136" t="s">
        <v>728</v>
      </c>
      <c r="H1103" s="136" t="s">
        <v>143</v>
      </c>
      <c r="I1103" s="136" t="s">
        <v>94</v>
      </c>
      <c r="J1103" s="136"/>
      <c r="K1103" s="136"/>
      <c r="L1103" s="234">
        <v>0</v>
      </c>
      <c r="M1103" s="205">
        <v>0</v>
      </c>
      <c r="N1103" s="205">
        <v>0</v>
      </c>
      <c r="O1103" s="205">
        <v>0</v>
      </c>
      <c r="P1103" s="187">
        <v>0</v>
      </c>
      <c r="Q1103" s="188">
        <v>0</v>
      </c>
    </row>
    <row r="1104" spans="1:17" ht="11.25" customHeight="1">
      <c r="A1104" s="267">
        <f t="shared" si="17"/>
        <v>239</v>
      </c>
      <c r="B1104" s="218" t="s">
        <v>1070</v>
      </c>
      <c r="C1104" s="251">
        <v>0</v>
      </c>
      <c r="D1104" s="219"/>
      <c r="E1104" s="271">
        <f>SUM(E1105:E1106)</f>
        <v>2000</v>
      </c>
      <c r="F1104" s="218" t="s">
        <v>142</v>
      </c>
      <c r="G1104" s="218" t="s">
        <v>569</v>
      </c>
      <c r="H1104" s="218" t="s">
        <v>518</v>
      </c>
      <c r="I1104" s="218" t="s">
        <v>368</v>
      </c>
      <c r="J1104" s="218"/>
      <c r="K1104" s="218"/>
      <c r="L1104" s="244">
        <v>14157.557499999999</v>
      </c>
      <c r="M1104" s="244">
        <v>0</v>
      </c>
      <c r="N1104" s="244">
        <v>0</v>
      </c>
      <c r="O1104" s="244">
        <v>0</v>
      </c>
      <c r="P1104" s="211">
        <v>0</v>
      </c>
      <c r="Q1104" s="212">
        <v>0</v>
      </c>
    </row>
    <row r="1105" spans="1:17" s="4" customFormat="1" ht="11.25" customHeight="1">
      <c r="A1105" s="124">
        <f t="shared" si="17"/>
        <v>239</v>
      </c>
      <c r="B1105" s="53" t="s">
        <v>1070</v>
      </c>
      <c r="C1105" s="249">
        <v>1</v>
      </c>
      <c r="D1105" s="55">
        <v>42004</v>
      </c>
      <c r="E1105" s="92">
        <v>1000</v>
      </c>
      <c r="F1105" s="123" t="s">
        <v>142</v>
      </c>
      <c r="G1105" s="123" t="s">
        <v>569</v>
      </c>
      <c r="H1105" s="123" t="s">
        <v>518</v>
      </c>
      <c r="I1105" s="53" t="s">
        <v>368</v>
      </c>
      <c r="J1105" s="53"/>
      <c r="K1105" s="53"/>
      <c r="L1105" s="234">
        <v>7528.4357</v>
      </c>
      <c r="M1105" s="234">
        <v>0</v>
      </c>
      <c r="N1105" s="234">
        <v>0</v>
      </c>
      <c r="O1105" s="234">
        <v>0</v>
      </c>
      <c r="P1105" s="187">
        <v>0</v>
      </c>
      <c r="Q1105" s="188">
        <v>0</v>
      </c>
    </row>
    <row r="1106" spans="1:17" ht="11.25" customHeight="1">
      <c r="A1106" s="124">
        <f t="shared" si="17"/>
        <v>239</v>
      </c>
      <c r="B1106" s="53" t="s">
        <v>1070</v>
      </c>
      <c r="C1106" s="249">
        <v>2</v>
      </c>
      <c r="D1106" s="55">
        <v>42825</v>
      </c>
      <c r="E1106" s="92">
        <v>1000</v>
      </c>
      <c r="F1106" s="123" t="s">
        <v>142</v>
      </c>
      <c r="G1106" s="123" t="s">
        <v>569</v>
      </c>
      <c r="H1106" s="123" t="s">
        <v>518</v>
      </c>
      <c r="I1106" s="53" t="s">
        <v>368</v>
      </c>
      <c r="J1106" s="53"/>
      <c r="K1106" s="53"/>
      <c r="L1106" s="234">
        <v>6629.1217999999999</v>
      </c>
      <c r="M1106" s="234">
        <v>0</v>
      </c>
      <c r="N1106" s="234">
        <v>0</v>
      </c>
      <c r="O1106" s="234">
        <v>0</v>
      </c>
      <c r="P1106" s="187">
        <v>0</v>
      </c>
      <c r="Q1106" s="188">
        <v>0</v>
      </c>
    </row>
    <row r="1107" spans="1:17" ht="11.25" customHeight="1">
      <c r="A1107" s="267">
        <f t="shared" si="17"/>
        <v>240</v>
      </c>
      <c r="B1107" s="209" t="s">
        <v>687</v>
      </c>
      <c r="C1107" s="248">
        <v>0</v>
      </c>
      <c r="D1107" s="210"/>
      <c r="E1107" s="271">
        <f>SUM(E1108:E1109)</f>
        <v>90</v>
      </c>
      <c r="F1107" s="209" t="s">
        <v>300</v>
      </c>
      <c r="G1107" s="209" t="s">
        <v>326</v>
      </c>
      <c r="H1107" s="209" t="s">
        <v>684</v>
      </c>
      <c r="I1107" s="209" t="s">
        <v>827</v>
      </c>
      <c r="J1107" s="209" t="s">
        <v>571</v>
      </c>
      <c r="K1107" s="209" t="s">
        <v>826</v>
      </c>
      <c r="L1107" s="244">
        <v>342.96140923191001</v>
      </c>
      <c r="M1107" s="244">
        <v>306.97089104000099</v>
      </c>
      <c r="N1107" s="244">
        <v>0</v>
      </c>
      <c r="O1107" s="244">
        <v>51.130999999999993</v>
      </c>
      <c r="P1107" s="211">
        <v>412042.79860216205</v>
      </c>
      <c r="Q1107" s="212">
        <v>1.2014261299105502</v>
      </c>
    </row>
    <row r="1108" spans="1:17" s="4" customFormat="1" ht="11.25" customHeight="1">
      <c r="A1108" s="124">
        <f t="shared" si="17"/>
        <v>240</v>
      </c>
      <c r="B1108" s="53" t="s">
        <v>687</v>
      </c>
      <c r="C1108" s="249">
        <v>1</v>
      </c>
      <c r="D1108" s="55">
        <v>40918</v>
      </c>
      <c r="E1108" s="92">
        <v>45</v>
      </c>
      <c r="F1108" s="53" t="s">
        <v>300</v>
      </c>
      <c r="G1108" s="53" t="s">
        <v>326</v>
      </c>
      <c r="H1108" s="53" t="s">
        <v>684</v>
      </c>
      <c r="I1108" s="53" t="s">
        <v>827</v>
      </c>
      <c r="J1108" s="53" t="s">
        <v>571</v>
      </c>
      <c r="K1108" s="53" t="s">
        <v>826</v>
      </c>
      <c r="L1108" s="234">
        <v>174.16787924759174</v>
      </c>
      <c r="M1108" s="234">
        <v>155.59062688691</v>
      </c>
      <c r="N1108" s="234">
        <v>0</v>
      </c>
      <c r="O1108" s="234">
        <v>22.31</v>
      </c>
      <c r="P1108" s="187">
        <v>208440.90645806343</v>
      </c>
      <c r="Q1108" s="188">
        <v>1.196781561321937</v>
      </c>
    </row>
    <row r="1109" spans="1:17" s="4" customFormat="1" ht="11.25" customHeight="1">
      <c r="A1109" s="124">
        <f t="shared" si="17"/>
        <v>240</v>
      </c>
      <c r="B1109" s="53" t="s">
        <v>687</v>
      </c>
      <c r="C1109" s="249">
        <v>2</v>
      </c>
      <c r="D1109" s="55">
        <v>40968</v>
      </c>
      <c r="E1109" s="92">
        <v>45</v>
      </c>
      <c r="F1109" s="53" t="s">
        <v>300</v>
      </c>
      <c r="G1109" s="53" t="s">
        <v>326</v>
      </c>
      <c r="H1109" s="53" t="s">
        <v>684</v>
      </c>
      <c r="I1109" s="53" t="s">
        <v>827</v>
      </c>
      <c r="J1109" s="53" t="s">
        <v>571</v>
      </c>
      <c r="K1109" s="53" t="s">
        <v>826</v>
      </c>
      <c r="L1109" s="234">
        <v>168.79352998431827</v>
      </c>
      <c r="M1109" s="234">
        <v>151.38026415309099</v>
      </c>
      <c r="N1109" s="234">
        <v>0</v>
      </c>
      <c r="O1109" s="234">
        <v>28.820999999999994</v>
      </c>
      <c r="P1109" s="187">
        <v>203601.89214409865</v>
      </c>
      <c r="Q1109" s="188">
        <v>1.2062185805523129</v>
      </c>
    </row>
    <row r="1110" spans="1:17" ht="11.25" customHeight="1">
      <c r="A1110" s="267">
        <f t="shared" si="17"/>
        <v>241</v>
      </c>
      <c r="B1110" s="209" t="s">
        <v>323</v>
      </c>
      <c r="C1110" s="248">
        <v>0</v>
      </c>
      <c r="D1110" s="210"/>
      <c r="E1110" s="271">
        <f>SUM(E1111:E1114)</f>
        <v>150</v>
      </c>
      <c r="F1110" s="209" t="s">
        <v>315</v>
      </c>
      <c r="G1110" s="209" t="s">
        <v>728</v>
      </c>
      <c r="H1110" s="209" t="s">
        <v>318</v>
      </c>
      <c r="I1110" s="209" t="s">
        <v>827</v>
      </c>
      <c r="J1110" s="209" t="s">
        <v>324</v>
      </c>
      <c r="K1110" s="209" t="s">
        <v>826</v>
      </c>
      <c r="L1110" s="244">
        <v>411.221</v>
      </c>
      <c r="M1110" s="244">
        <v>588.928</v>
      </c>
      <c r="N1110" s="244">
        <v>0</v>
      </c>
      <c r="O1110" s="244">
        <v>1392.01</v>
      </c>
      <c r="P1110" s="211">
        <v>721648.11902058299</v>
      </c>
      <c r="Q1110" s="212">
        <v>1.7548912118315529</v>
      </c>
    </row>
    <row r="1111" spans="1:17" ht="11.25" customHeight="1">
      <c r="A1111" s="124">
        <f t="shared" si="17"/>
        <v>241</v>
      </c>
      <c r="B1111" s="53" t="s">
        <v>323</v>
      </c>
      <c r="C1111" s="249">
        <v>1</v>
      </c>
      <c r="D1111" s="55">
        <v>33119</v>
      </c>
      <c r="E1111" s="92">
        <v>0</v>
      </c>
      <c r="F1111" s="53" t="s">
        <v>315</v>
      </c>
      <c r="G1111" s="53" t="s">
        <v>728</v>
      </c>
      <c r="H1111" s="53" t="s">
        <v>318</v>
      </c>
      <c r="I1111" s="53" t="s">
        <v>827</v>
      </c>
      <c r="J1111" s="53" t="s">
        <v>324</v>
      </c>
      <c r="K1111" s="53" t="s">
        <v>826</v>
      </c>
      <c r="L1111" s="205">
        <v>0</v>
      </c>
      <c r="M1111" s="205">
        <v>0</v>
      </c>
      <c r="N1111" s="205">
        <v>0</v>
      </c>
      <c r="O1111" s="205">
        <v>0</v>
      </c>
      <c r="P1111" s="187">
        <v>0</v>
      </c>
      <c r="Q1111" s="188">
        <v>0</v>
      </c>
    </row>
    <row r="1112" spans="1:17" ht="11.25" customHeight="1">
      <c r="A1112" s="124">
        <f t="shared" si="17"/>
        <v>241</v>
      </c>
      <c r="B1112" s="53" t="s">
        <v>323</v>
      </c>
      <c r="C1112" s="249">
        <v>2</v>
      </c>
      <c r="D1112" s="55">
        <v>33322</v>
      </c>
      <c r="E1112" s="92">
        <v>0</v>
      </c>
      <c r="F1112" s="53" t="s">
        <v>315</v>
      </c>
      <c r="G1112" s="53" t="s">
        <v>728</v>
      </c>
      <c r="H1112" s="53" t="s">
        <v>318</v>
      </c>
      <c r="I1112" s="53" t="s">
        <v>827</v>
      </c>
      <c r="J1112" s="53" t="s">
        <v>324</v>
      </c>
      <c r="K1112" s="53" t="s">
        <v>826</v>
      </c>
      <c r="L1112" s="205">
        <v>0</v>
      </c>
      <c r="M1112" s="205">
        <v>0</v>
      </c>
      <c r="N1112" s="205">
        <v>0</v>
      </c>
      <c r="O1112" s="205">
        <v>0</v>
      </c>
      <c r="P1112" s="187">
        <v>0</v>
      </c>
      <c r="Q1112" s="188">
        <v>0</v>
      </c>
    </row>
    <row r="1113" spans="1:17" ht="11.25" customHeight="1">
      <c r="A1113" s="124">
        <f t="shared" si="17"/>
        <v>241</v>
      </c>
      <c r="B1113" s="53" t="s">
        <v>323</v>
      </c>
      <c r="C1113" s="249">
        <v>3</v>
      </c>
      <c r="D1113" s="55">
        <v>35522</v>
      </c>
      <c r="E1113" s="92">
        <v>75</v>
      </c>
      <c r="F1113" s="53" t="s">
        <v>315</v>
      </c>
      <c r="G1113" s="53" t="s">
        <v>728</v>
      </c>
      <c r="H1113" s="53" t="s">
        <v>318</v>
      </c>
      <c r="I1113" s="53" t="s">
        <v>827</v>
      </c>
      <c r="J1113" s="53" t="s">
        <v>324</v>
      </c>
      <c r="K1113" s="53" t="s">
        <v>826</v>
      </c>
      <c r="L1113" s="234">
        <v>411.221</v>
      </c>
      <c r="M1113" s="234">
        <v>588.928</v>
      </c>
      <c r="N1113" s="234">
        <v>0</v>
      </c>
      <c r="O1113" s="234">
        <v>1392.01</v>
      </c>
      <c r="P1113" s="187">
        <v>721648.11902058299</v>
      </c>
      <c r="Q1113" s="188">
        <v>1.7548912118315529</v>
      </c>
    </row>
    <row r="1114" spans="1:17" ht="11.25" customHeight="1">
      <c r="A1114" s="124">
        <f t="shared" si="17"/>
        <v>241</v>
      </c>
      <c r="B1114" s="53" t="s">
        <v>323</v>
      </c>
      <c r="C1114" s="249">
        <v>4</v>
      </c>
      <c r="D1114" s="55">
        <v>40166</v>
      </c>
      <c r="E1114" s="92">
        <v>75</v>
      </c>
      <c r="F1114" s="53" t="s">
        <v>315</v>
      </c>
      <c r="G1114" s="53" t="s">
        <v>728</v>
      </c>
      <c r="H1114" s="53" t="s">
        <v>318</v>
      </c>
      <c r="I1114" s="53" t="s">
        <v>827</v>
      </c>
      <c r="J1114" s="53" t="s">
        <v>324</v>
      </c>
      <c r="K1114" s="53" t="s">
        <v>826</v>
      </c>
      <c r="L1114" s="234">
        <v>0</v>
      </c>
      <c r="M1114" s="234">
        <v>0</v>
      </c>
      <c r="N1114" s="234">
        <v>0</v>
      </c>
      <c r="O1114" s="234">
        <v>0</v>
      </c>
      <c r="P1114" s="187">
        <v>0</v>
      </c>
      <c r="Q1114" s="188">
        <v>0</v>
      </c>
    </row>
    <row r="1115" spans="1:17" ht="11.25" customHeight="1">
      <c r="A1115" s="267">
        <f t="shared" si="17"/>
        <v>242</v>
      </c>
      <c r="B1115" s="209" t="s">
        <v>583</v>
      </c>
      <c r="C1115" s="248">
        <v>0</v>
      </c>
      <c r="D1115" s="210"/>
      <c r="E1115" s="271">
        <f>SUM(E1116:E1118)</f>
        <v>0</v>
      </c>
      <c r="F1115" s="209" t="s">
        <v>135</v>
      </c>
      <c r="G1115" s="209" t="s">
        <v>326</v>
      </c>
      <c r="H1115" s="209" t="s">
        <v>584</v>
      </c>
      <c r="I1115" s="209" t="s">
        <v>94</v>
      </c>
      <c r="J1115" s="209"/>
      <c r="K1115" s="209"/>
      <c r="L1115" s="244">
        <v>0</v>
      </c>
      <c r="M1115" s="244">
        <v>0</v>
      </c>
      <c r="N1115" s="244">
        <v>0</v>
      </c>
      <c r="O1115" s="244">
        <v>0</v>
      </c>
      <c r="P1115" s="211">
        <v>0</v>
      </c>
      <c r="Q1115" s="212">
        <v>0</v>
      </c>
    </row>
    <row r="1116" spans="1:17" ht="11.25" customHeight="1">
      <c r="A1116" s="124">
        <f t="shared" si="17"/>
        <v>242</v>
      </c>
      <c r="B1116" s="53" t="s">
        <v>583</v>
      </c>
      <c r="C1116" s="249">
        <v>1</v>
      </c>
      <c r="D1116" s="55">
        <v>37043</v>
      </c>
      <c r="E1116" s="92">
        <v>0</v>
      </c>
      <c r="F1116" s="53" t="s">
        <v>135</v>
      </c>
      <c r="G1116" s="53" t="s">
        <v>326</v>
      </c>
      <c r="H1116" s="53" t="s">
        <v>584</v>
      </c>
      <c r="I1116" s="53" t="s">
        <v>94</v>
      </c>
      <c r="J1116" s="53"/>
      <c r="K1116" s="53"/>
      <c r="L1116" s="205">
        <v>0</v>
      </c>
      <c r="M1116" s="205">
        <v>0</v>
      </c>
      <c r="N1116" s="205">
        <v>0</v>
      </c>
      <c r="O1116" s="205">
        <v>0</v>
      </c>
      <c r="P1116" s="187">
        <v>0</v>
      </c>
      <c r="Q1116" s="188">
        <v>0</v>
      </c>
    </row>
    <row r="1117" spans="1:17" ht="11.25" customHeight="1">
      <c r="A1117" s="124">
        <f t="shared" si="17"/>
        <v>242</v>
      </c>
      <c r="B1117" s="53" t="s">
        <v>583</v>
      </c>
      <c r="C1117" s="249">
        <v>2</v>
      </c>
      <c r="D1117" s="55">
        <v>37043</v>
      </c>
      <c r="E1117" s="92">
        <v>0</v>
      </c>
      <c r="F1117" s="53" t="s">
        <v>135</v>
      </c>
      <c r="G1117" s="53" t="s">
        <v>326</v>
      </c>
      <c r="H1117" s="53" t="s">
        <v>584</v>
      </c>
      <c r="I1117" s="53" t="s">
        <v>94</v>
      </c>
      <c r="J1117" s="53"/>
      <c r="K1117" s="53"/>
      <c r="L1117" s="205">
        <v>0</v>
      </c>
      <c r="M1117" s="205">
        <v>0</v>
      </c>
      <c r="N1117" s="205">
        <v>0</v>
      </c>
      <c r="O1117" s="205">
        <v>0</v>
      </c>
      <c r="P1117" s="187">
        <v>0</v>
      </c>
      <c r="Q1117" s="188">
        <v>0</v>
      </c>
    </row>
    <row r="1118" spans="1:17" ht="11.25" customHeight="1">
      <c r="A1118" s="124">
        <f t="shared" si="17"/>
        <v>242</v>
      </c>
      <c r="B1118" s="53" t="s">
        <v>583</v>
      </c>
      <c r="C1118" s="249">
        <v>3</v>
      </c>
      <c r="D1118" s="55">
        <v>37043</v>
      </c>
      <c r="E1118" s="92">
        <v>0</v>
      </c>
      <c r="F1118" s="53" t="s">
        <v>135</v>
      </c>
      <c r="G1118" s="53" t="s">
        <v>326</v>
      </c>
      <c r="H1118" s="53" t="s">
        <v>584</v>
      </c>
      <c r="I1118" s="53" t="s">
        <v>94</v>
      </c>
      <c r="J1118" s="53"/>
      <c r="K1118" s="53"/>
      <c r="L1118" s="205">
        <v>0</v>
      </c>
      <c r="M1118" s="205">
        <v>0</v>
      </c>
      <c r="N1118" s="205">
        <v>0</v>
      </c>
      <c r="O1118" s="205">
        <v>0</v>
      </c>
      <c r="P1118" s="187">
        <v>0</v>
      </c>
      <c r="Q1118" s="188">
        <v>0</v>
      </c>
    </row>
    <row r="1119" spans="1:17" ht="11.25" customHeight="1">
      <c r="A1119" s="267">
        <f t="shared" si="17"/>
        <v>243</v>
      </c>
      <c r="B1119" s="209" t="s">
        <v>72</v>
      </c>
      <c r="C1119" s="248">
        <v>0</v>
      </c>
      <c r="D1119" s="210"/>
      <c r="E1119" s="271">
        <f>SUM(E1120:E1121)</f>
        <v>100</v>
      </c>
      <c r="F1119" s="209" t="s">
        <v>142</v>
      </c>
      <c r="G1119" s="209" t="s">
        <v>728</v>
      </c>
      <c r="H1119" s="209" t="s">
        <v>143</v>
      </c>
      <c r="I1119" s="209" t="s">
        <v>827</v>
      </c>
      <c r="J1119" s="209" t="s">
        <v>576</v>
      </c>
      <c r="K1119" s="209" t="s">
        <v>668</v>
      </c>
      <c r="L1119" s="244">
        <v>607.93535599999996</v>
      </c>
      <c r="M1119" s="244">
        <v>130.96378989999999</v>
      </c>
      <c r="N1119" s="244">
        <v>0</v>
      </c>
      <c r="O1119" s="244">
        <v>0</v>
      </c>
      <c r="P1119" s="211">
        <v>280416.37621882174</v>
      </c>
      <c r="Q1119" s="212">
        <v>0.46126018737232605</v>
      </c>
    </row>
    <row r="1120" spans="1:17" ht="11.25" customHeight="1">
      <c r="A1120" s="124">
        <f t="shared" si="17"/>
        <v>243</v>
      </c>
      <c r="B1120" s="53" t="s">
        <v>72</v>
      </c>
      <c r="C1120" s="249">
        <v>1</v>
      </c>
      <c r="D1120" s="55">
        <v>37952</v>
      </c>
      <c r="E1120" s="92">
        <v>63</v>
      </c>
      <c r="F1120" s="53" t="s">
        <v>142</v>
      </c>
      <c r="G1120" s="53" t="s">
        <v>728</v>
      </c>
      <c r="H1120" s="53" t="s">
        <v>143</v>
      </c>
      <c r="I1120" s="53" t="s">
        <v>827</v>
      </c>
      <c r="J1120" s="53" t="s">
        <v>576</v>
      </c>
      <c r="K1120" s="53" t="s">
        <v>668</v>
      </c>
      <c r="L1120" s="234">
        <v>414.38162186917276</v>
      </c>
      <c r="M1120" s="234">
        <v>89.267694548917788</v>
      </c>
      <c r="N1120" s="234">
        <v>0</v>
      </c>
      <c r="O1120" s="234">
        <v>0</v>
      </c>
      <c r="P1120" s="187">
        <v>191137.744547023</v>
      </c>
      <c r="Q1120" s="188">
        <v>0.46126018737232605</v>
      </c>
    </row>
    <row r="1121" spans="1:17" ht="11.25" customHeight="1">
      <c r="A1121" s="124">
        <f t="shared" si="17"/>
        <v>243</v>
      </c>
      <c r="B1121" s="53" t="s">
        <v>72</v>
      </c>
      <c r="C1121" s="249">
        <v>2</v>
      </c>
      <c r="D1121" s="55">
        <v>38070</v>
      </c>
      <c r="E1121" s="92">
        <v>37</v>
      </c>
      <c r="F1121" s="90" t="s">
        <v>142</v>
      </c>
      <c r="G1121" s="90" t="s">
        <v>728</v>
      </c>
      <c r="H1121" s="90" t="s">
        <v>143</v>
      </c>
      <c r="I1121" s="53" t="s">
        <v>827</v>
      </c>
      <c r="J1121" s="53" t="s">
        <v>576</v>
      </c>
      <c r="K1121" s="53" t="s">
        <v>668</v>
      </c>
      <c r="L1121" s="234">
        <v>193.55373413082719</v>
      </c>
      <c r="M1121" s="234">
        <v>41.696095351082214</v>
      </c>
      <c r="N1121" s="234">
        <v>0</v>
      </c>
      <c r="O1121" s="234">
        <v>0</v>
      </c>
      <c r="P1121" s="187">
        <v>89278.631671798736</v>
      </c>
      <c r="Q1121" s="188">
        <v>0.46126018737232605</v>
      </c>
    </row>
    <row r="1122" spans="1:17" ht="11.25" customHeight="1">
      <c r="A1122" s="267">
        <f t="shared" si="17"/>
        <v>244</v>
      </c>
      <c r="B1122" s="209" t="s">
        <v>1312</v>
      </c>
      <c r="C1122" s="248">
        <v>0</v>
      </c>
      <c r="D1122" s="210"/>
      <c r="E1122" s="271">
        <f>SUM(E1123:E1126)</f>
        <v>125</v>
      </c>
      <c r="F1122" s="209" t="s">
        <v>135</v>
      </c>
      <c r="G1122" s="209" t="s">
        <v>728</v>
      </c>
      <c r="H1122" s="209" t="s">
        <v>136</v>
      </c>
      <c r="I1122" s="209" t="s">
        <v>94</v>
      </c>
      <c r="J1122" s="209"/>
      <c r="K1122" s="209"/>
      <c r="L1122" s="244">
        <v>342.11085000000003</v>
      </c>
      <c r="M1122" s="244">
        <v>0</v>
      </c>
      <c r="N1122" s="244">
        <v>0</v>
      </c>
      <c r="O1122" s="244">
        <v>0</v>
      </c>
      <c r="P1122" s="211">
        <v>0</v>
      </c>
      <c r="Q1122" s="212">
        <v>0</v>
      </c>
    </row>
    <row r="1123" spans="1:17" ht="11.25" customHeight="1">
      <c r="A1123" s="124">
        <f t="shared" si="17"/>
        <v>244</v>
      </c>
      <c r="B1123" s="53" t="s">
        <v>1313</v>
      </c>
      <c r="C1123" s="249">
        <v>1</v>
      </c>
      <c r="D1123" s="55">
        <v>26553</v>
      </c>
      <c r="E1123" s="8">
        <v>25</v>
      </c>
      <c r="F1123" s="53" t="s">
        <v>135</v>
      </c>
      <c r="G1123" s="53" t="s">
        <v>728</v>
      </c>
      <c r="H1123" s="53" t="s">
        <v>136</v>
      </c>
      <c r="I1123" s="53" t="s">
        <v>94</v>
      </c>
      <c r="J1123" s="53"/>
      <c r="K1123" s="53"/>
      <c r="L1123" s="234">
        <v>82.236749999999986</v>
      </c>
      <c r="M1123" s="205">
        <v>0</v>
      </c>
      <c r="N1123" s="205">
        <v>0</v>
      </c>
      <c r="O1123" s="205">
        <v>0</v>
      </c>
      <c r="P1123" s="187">
        <v>0</v>
      </c>
      <c r="Q1123" s="188">
        <v>0</v>
      </c>
    </row>
    <row r="1124" spans="1:17" ht="11.25" customHeight="1">
      <c r="A1124" s="124">
        <f t="shared" si="17"/>
        <v>244</v>
      </c>
      <c r="B1124" s="53" t="s">
        <v>1313</v>
      </c>
      <c r="C1124" s="249">
        <v>2</v>
      </c>
      <c r="D1124" s="55">
        <v>26604</v>
      </c>
      <c r="E1124" s="8">
        <v>25</v>
      </c>
      <c r="F1124" s="53" t="s">
        <v>135</v>
      </c>
      <c r="G1124" s="53" t="s">
        <v>728</v>
      </c>
      <c r="H1124" s="53" t="s">
        <v>136</v>
      </c>
      <c r="I1124" s="53" t="s">
        <v>94</v>
      </c>
      <c r="J1124" s="53"/>
      <c r="K1124" s="53"/>
      <c r="L1124" s="234">
        <v>74.097650000000002</v>
      </c>
      <c r="M1124" s="205">
        <v>0</v>
      </c>
      <c r="N1124" s="205">
        <v>0</v>
      </c>
      <c r="O1124" s="205">
        <v>0</v>
      </c>
      <c r="P1124" s="187">
        <v>0</v>
      </c>
      <c r="Q1124" s="188">
        <v>0</v>
      </c>
    </row>
    <row r="1125" spans="1:17" s="4" customFormat="1" ht="11.25" customHeight="1">
      <c r="A1125" s="124">
        <f t="shared" si="17"/>
        <v>244</v>
      </c>
      <c r="B1125" s="53" t="s">
        <v>1313</v>
      </c>
      <c r="C1125" s="249">
        <v>3</v>
      </c>
      <c r="D1125" s="55">
        <v>26631</v>
      </c>
      <c r="E1125" s="8">
        <v>25</v>
      </c>
      <c r="F1125" s="53" t="s">
        <v>135</v>
      </c>
      <c r="G1125" s="53" t="s">
        <v>728</v>
      </c>
      <c r="H1125" s="53" t="s">
        <v>136</v>
      </c>
      <c r="I1125" s="53" t="s">
        <v>94</v>
      </c>
      <c r="J1125" s="53"/>
      <c r="K1125" s="53"/>
      <c r="L1125" s="234">
        <v>0</v>
      </c>
      <c r="M1125" s="205">
        <v>0</v>
      </c>
      <c r="N1125" s="205">
        <v>0</v>
      </c>
      <c r="O1125" s="205">
        <v>0</v>
      </c>
      <c r="P1125" s="187">
        <v>0</v>
      </c>
      <c r="Q1125" s="188">
        <v>0</v>
      </c>
    </row>
    <row r="1126" spans="1:17" s="4" customFormat="1" ht="11.25" customHeight="1">
      <c r="A1126" s="124">
        <f t="shared" si="17"/>
        <v>244</v>
      </c>
      <c r="B1126" s="53" t="s">
        <v>1314</v>
      </c>
      <c r="C1126" s="249">
        <v>4</v>
      </c>
      <c r="D1126" s="55">
        <v>36918</v>
      </c>
      <c r="E1126" s="8">
        <v>50</v>
      </c>
      <c r="F1126" s="53" t="s">
        <v>135</v>
      </c>
      <c r="G1126" s="53" t="s">
        <v>728</v>
      </c>
      <c r="H1126" s="53" t="s">
        <v>136</v>
      </c>
      <c r="I1126" s="53" t="s">
        <v>94</v>
      </c>
      <c r="J1126" s="53"/>
      <c r="K1126" s="53"/>
      <c r="L1126" s="234">
        <v>185.77645000000004</v>
      </c>
      <c r="M1126" s="205">
        <v>0</v>
      </c>
      <c r="N1126" s="205">
        <v>0</v>
      </c>
      <c r="O1126" s="205">
        <v>0</v>
      </c>
      <c r="P1126" s="187">
        <v>0</v>
      </c>
      <c r="Q1126" s="188">
        <v>0</v>
      </c>
    </row>
    <row r="1127" spans="1:17" s="4" customFormat="1" ht="11.25" customHeight="1">
      <c r="A1127" s="267">
        <f t="shared" si="17"/>
        <v>245</v>
      </c>
      <c r="B1127" s="218" t="s">
        <v>8</v>
      </c>
      <c r="C1127" s="247">
        <v>0</v>
      </c>
      <c r="D1127" s="219"/>
      <c r="E1127" s="271">
        <f>SUM(E1128:E1129)</f>
        <v>100</v>
      </c>
      <c r="F1127" s="218" t="s">
        <v>135</v>
      </c>
      <c r="G1127" s="218" t="s">
        <v>728</v>
      </c>
      <c r="H1127" s="218" t="s">
        <v>136</v>
      </c>
      <c r="I1127" s="218" t="s">
        <v>94</v>
      </c>
      <c r="J1127" s="218"/>
      <c r="K1127" s="218"/>
      <c r="L1127" s="244">
        <v>420.5865</v>
      </c>
      <c r="M1127" s="244">
        <v>0</v>
      </c>
      <c r="N1127" s="244">
        <v>0</v>
      </c>
      <c r="O1127" s="244">
        <v>0</v>
      </c>
      <c r="P1127" s="211">
        <v>0</v>
      </c>
      <c r="Q1127" s="212">
        <v>0</v>
      </c>
    </row>
    <row r="1128" spans="1:17" s="4" customFormat="1" ht="11.25" customHeight="1">
      <c r="A1128" s="124">
        <f t="shared" si="17"/>
        <v>245</v>
      </c>
      <c r="B1128" s="53" t="s">
        <v>8</v>
      </c>
      <c r="C1128" s="238">
        <v>1</v>
      </c>
      <c r="D1128" s="55">
        <v>40323</v>
      </c>
      <c r="E1128" s="8">
        <v>50</v>
      </c>
      <c r="F1128" s="53" t="s">
        <v>135</v>
      </c>
      <c r="G1128" s="53" t="s">
        <v>728</v>
      </c>
      <c r="H1128" s="53" t="s">
        <v>136</v>
      </c>
      <c r="I1128" s="53" t="s">
        <v>94</v>
      </c>
      <c r="J1128" s="53"/>
      <c r="K1128" s="53"/>
      <c r="L1128" s="234">
        <v>212.71109999999999</v>
      </c>
      <c r="M1128" s="205">
        <v>0</v>
      </c>
      <c r="N1128" s="205">
        <v>0</v>
      </c>
      <c r="O1128" s="205">
        <v>0</v>
      </c>
      <c r="P1128" s="187">
        <v>0</v>
      </c>
      <c r="Q1128" s="188">
        <v>0</v>
      </c>
    </row>
    <row r="1129" spans="1:17" ht="11.25" customHeight="1">
      <c r="A1129" s="124">
        <f t="shared" si="17"/>
        <v>245</v>
      </c>
      <c r="B1129" s="53" t="s">
        <v>8</v>
      </c>
      <c r="C1129" s="238">
        <v>2</v>
      </c>
      <c r="D1129" s="55">
        <v>40444</v>
      </c>
      <c r="E1129" s="8">
        <v>50</v>
      </c>
      <c r="F1129" s="53" t="s">
        <v>135</v>
      </c>
      <c r="G1129" s="53" t="s">
        <v>728</v>
      </c>
      <c r="H1129" s="53" t="s">
        <v>136</v>
      </c>
      <c r="I1129" s="53" t="s">
        <v>94</v>
      </c>
      <c r="J1129" s="53"/>
      <c r="K1129" s="53"/>
      <c r="L1129" s="234">
        <v>207.87539999999998</v>
      </c>
      <c r="M1129" s="205">
        <v>0</v>
      </c>
      <c r="N1129" s="205">
        <v>0</v>
      </c>
      <c r="O1129" s="205">
        <v>0</v>
      </c>
      <c r="P1129" s="187">
        <v>0</v>
      </c>
      <c r="Q1129" s="188">
        <v>0</v>
      </c>
    </row>
    <row r="1130" spans="1:17" s="4" customFormat="1" ht="11.25" customHeight="1">
      <c r="A1130" s="267">
        <f t="shared" si="17"/>
        <v>246</v>
      </c>
      <c r="B1130" s="209" t="s">
        <v>276</v>
      </c>
      <c r="C1130" s="248">
        <v>0</v>
      </c>
      <c r="D1130" s="210"/>
      <c r="E1130" s="271">
        <f>SUM(E1131:E1132)</f>
        <v>60</v>
      </c>
      <c r="F1130" s="209" t="s">
        <v>277</v>
      </c>
      <c r="G1130" s="209" t="s">
        <v>728</v>
      </c>
      <c r="H1130" s="209" t="s">
        <v>278</v>
      </c>
      <c r="I1130" s="209" t="s">
        <v>94</v>
      </c>
      <c r="J1130" s="209"/>
      <c r="K1130" s="209"/>
      <c r="L1130" s="244">
        <v>95.171750000000003</v>
      </c>
      <c r="M1130" s="244">
        <v>0</v>
      </c>
      <c r="N1130" s="244">
        <v>0</v>
      </c>
      <c r="O1130" s="244">
        <v>0</v>
      </c>
      <c r="P1130" s="211">
        <v>0</v>
      </c>
      <c r="Q1130" s="212">
        <v>0</v>
      </c>
    </row>
    <row r="1131" spans="1:17" s="4" customFormat="1" ht="11.25" customHeight="1">
      <c r="A1131" s="124">
        <f t="shared" si="17"/>
        <v>246</v>
      </c>
      <c r="B1131" s="53" t="s">
        <v>276</v>
      </c>
      <c r="C1131" s="249">
        <v>1</v>
      </c>
      <c r="D1131" s="55">
        <v>28881</v>
      </c>
      <c r="E1131" s="8">
        <v>30</v>
      </c>
      <c r="F1131" s="53" t="s">
        <v>277</v>
      </c>
      <c r="G1131" s="53" t="s">
        <v>728</v>
      </c>
      <c r="H1131" s="53" t="s">
        <v>278</v>
      </c>
      <c r="I1131" s="53" t="s">
        <v>94</v>
      </c>
      <c r="J1131" s="53"/>
      <c r="K1131" s="53"/>
      <c r="L1131" s="234">
        <v>50.217649999999999</v>
      </c>
      <c r="M1131" s="205">
        <v>0</v>
      </c>
      <c r="N1131" s="205">
        <v>0</v>
      </c>
      <c r="O1131" s="205">
        <v>0</v>
      </c>
      <c r="P1131" s="187">
        <v>0</v>
      </c>
      <c r="Q1131" s="188">
        <v>0</v>
      </c>
    </row>
    <row r="1132" spans="1:17" ht="11.25" customHeight="1">
      <c r="A1132" s="124">
        <f t="shared" si="17"/>
        <v>246</v>
      </c>
      <c r="B1132" s="53" t="s">
        <v>276</v>
      </c>
      <c r="C1132" s="249">
        <v>2</v>
      </c>
      <c r="D1132" s="55">
        <v>28944</v>
      </c>
      <c r="E1132" s="8">
        <v>30</v>
      </c>
      <c r="F1132" s="53" t="s">
        <v>277</v>
      </c>
      <c r="G1132" s="53" t="s">
        <v>728</v>
      </c>
      <c r="H1132" s="53" t="s">
        <v>278</v>
      </c>
      <c r="I1132" s="53" t="s">
        <v>94</v>
      </c>
      <c r="J1132" s="53"/>
      <c r="K1132" s="53"/>
      <c r="L1132" s="234">
        <v>44.954100000000004</v>
      </c>
      <c r="M1132" s="205">
        <v>0</v>
      </c>
      <c r="N1132" s="205">
        <v>0</v>
      </c>
      <c r="O1132" s="205">
        <v>0</v>
      </c>
      <c r="P1132" s="187">
        <v>0</v>
      </c>
      <c r="Q1132" s="188">
        <v>0</v>
      </c>
    </row>
    <row r="1133" spans="1:17" ht="11.25" customHeight="1">
      <c r="A1133" s="267">
        <f t="shared" si="17"/>
        <v>247</v>
      </c>
      <c r="B1133" s="209" t="s">
        <v>291</v>
      </c>
      <c r="C1133" s="248">
        <v>0</v>
      </c>
      <c r="D1133" s="210"/>
      <c r="E1133" s="271">
        <f>SUM(E1134:E1148)</f>
        <v>166.95500000000001</v>
      </c>
      <c r="F1133" s="209" t="s">
        <v>287</v>
      </c>
      <c r="G1133" s="209" t="s">
        <v>728</v>
      </c>
      <c r="H1133" s="209" t="s">
        <v>374</v>
      </c>
      <c r="I1133" s="209" t="s">
        <v>827</v>
      </c>
      <c r="J1133" s="209" t="s">
        <v>576</v>
      </c>
      <c r="K1133" s="209" t="s">
        <v>120</v>
      </c>
      <c r="L1133" s="244">
        <v>887.56421424000007</v>
      </c>
      <c r="M1133" s="244">
        <v>244.90003200000004</v>
      </c>
      <c r="N1133" s="244">
        <v>0</v>
      </c>
      <c r="O1133" s="244">
        <v>0</v>
      </c>
      <c r="P1133" s="211">
        <v>470617.3925659252</v>
      </c>
      <c r="Q1133" s="212">
        <v>0.53023475373993478</v>
      </c>
    </row>
    <row r="1134" spans="1:17" ht="11.25" customHeight="1">
      <c r="A1134" s="124">
        <f t="shared" si="17"/>
        <v>247</v>
      </c>
      <c r="B1134" s="53" t="s">
        <v>291</v>
      </c>
      <c r="C1134" s="249">
        <v>1</v>
      </c>
      <c r="D1134" s="55">
        <v>30527</v>
      </c>
      <c r="E1134" s="92">
        <v>0</v>
      </c>
      <c r="F1134" s="53" t="s">
        <v>287</v>
      </c>
      <c r="G1134" s="53" t="s">
        <v>728</v>
      </c>
      <c r="H1134" s="53" t="s">
        <v>374</v>
      </c>
      <c r="I1134" s="53" t="s">
        <v>827</v>
      </c>
      <c r="J1134" s="53" t="s">
        <v>576</v>
      </c>
      <c r="K1134" s="53" t="s">
        <v>120</v>
      </c>
      <c r="L1134" s="205">
        <v>0</v>
      </c>
      <c r="M1134" s="205">
        <v>0</v>
      </c>
      <c r="N1134" s="205">
        <v>0</v>
      </c>
      <c r="O1134" s="205">
        <v>0</v>
      </c>
      <c r="P1134" s="187">
        <v>0</v>
      </c>
      <c r="Q1134" s="188">
        <v>0</v>
      </c>
    </row>
    <row r="1135" spans="1:17" ht="11.25" customHeight="1">
      <c r="A1135" s="124">
        <f t="shared" si="17"/>
        <v>247</v>
      </c>
      <c r="B1135" s="53" t="s">
        <v>291</v>
      </c>
      <c r="C1135" s="249">
        <v>2</v>
      </c>
      <c r="D1135" s="55">
        <v>29702</v>
      </c>
      <c r="E1135" s="92">
        <v>0</v>
      </c>
      <c r="F1135" s="53" t="s">
        <v>287</v>
      </c>
      <c r="G1135" s="53" t="s">
        <v>728</v>
      </c>
      <c r="H1135" s="53" t="s">
        <v>374</v>
      </c>
      <c r="I1135" s="53" t="s">
        <v>827</v>
      </c>
      <c r="J1135" s="53" t="s">
        <v>576</v>
      </c>
      <c r="K1135" s="53" t="s">
        <v>120</v>
      </c>
      <c r="L1135" s="205">
        <v>0</v>
      </c>
      <c r="M1135" s="205">
        <v>0</v>
      </c>
      <c r="N1135" s="205">
        <v>0</v>
      </c>
      <c r="O1135" s="205">
        <v>0</v>
      </c>
      <c r="P1135" s="187">
        <v>0</v>
      </c>
      <c r="Q1135" s="188">
        <v>0</v>
      </c>
    </row>
    <row r="1136" spans="1:17" s="4" customFormat="1" ht="11.25" customHeight="1">
      <c r="A1136" s="124">
        <f t="shared" si="17"/>
        <v>247</v>
      </c>
      <c r="B1136" s="53" t="s">
        <v>291</v>
      </c>
      <c r="C1136" s="249">
        <v>3</v>
      </c>
      <c r="D1136" s="55">
        <v>29800</v>
      </c>
      <c r="E1136" s="92">
        <v>0</v>
      </c>
      <c r="F1136" s="53" t="s">
        <v>287</v>
      </c>
      <c r="G1136" s="53" t="s">
        <v>728</v>
      </c>
      <c r="H1136" s="53" t="s">
        <v>374</v>
      </c>
      <c r="I1136" s="53" t="s">
        <v>827</v>
      </c>
      <c r="J1136" s="53" t="s">
        <v>576</v>
      </c>
      <c r="K1136" s="53" t="s">
        <v>120</v>
      </c>
      <c r="L1136" s="205">
        <v>0</v>
      </c>
      <c r="M1136" s="205">
        <v>0</v>
      </c>
      <c r="N1136" s="205">
        <v>0</v>
      </c>
      <c r="O1136" s="205">
        <v>0</v>
      </c>
      <c r="P1136" s="187">
        <v>0</v>
      </c>
      <c r="Q1136" s="188">
        <v>0</v>
      </c>
    </row>
    <row r="1137" spans="1:17" ht="11.25" customHeight="1">
      <c r="A1137" s="124">
        <f t="shared" si="17"/>
        <v>247</v>
      </c>
      <c r="B1137" s="53" t="s">
        <v>291</v>
      </c>
      <c r="C1137" s="249">
        <v>4</v>
      </c>
      <c r="D1137" s="55">
        <v>31744</v>
      </c>
      <c r="E1137" s="92">
        <v>0</v>
      </c>
      <c r="F1137" s="53" t="s">
        <v>287</v>
      </c>
      <c r="G1137" s="53" t="s">
        <v>728</v>
      </c>
      <c r="H1137" s="53" t="s">
        <v>374</v>
      </c>
      <c r="I1137" s="53" t="s">
        <v>827</v>
      </c>
      <c r="J1137" s="53" t="s">
        <v>576</v>
      </c>
      <c r="K1137" s="53" t="s">
        <v>120</v>
      </c>
      <c r="L1137" s="205">
        <v>0</v>
      </c>
      <c r="M1137" s="205">
        <v>0</v>
      </c>
      <c r="N1137" s="205">
        <v>0</v>
      </c>
      <c r="O1137" s="205">
        <v>0</v>
      </c>
      <c r="P1137" s="187">
        <v>0</v>
      </c>
      <c r="Q1137" s="188">
        <v>0</v>
      </c>
    </row>
    <row r="1138" spans="1:17" ht="11.25" customHeight="1">
      <c r="A1138" s="124">
        <f t="shared" si="17"/>
        <v>247</v>
      </c>
      <c r="B1138" s="53" t="s">
        <v>291</v>
      </c>
      <c r="C1138" s="249">
        <v>5</v>
      </c>
      <c r="D1138" s="55">
        <v>34337</v>
      </c>
      <c r="E1138" s="99">
        <v>20</v>
      </c>
      <c r="F1138" s="53" t="s">
        <v>287</v>
      </c>
      <c r="G1138" s="53" t="s">
        <v>728</v>
      </c>
      <c r="H1138" s="53" t="s">
        <v>374</v>
      </c>
      <c r="I1138" s="53" t="s">
        <v>827</v>
      </c>
      <c r="J1138" s="53" t="s">
        <v>576</v>
      </c>
      <c r="K1138" s="53" t="s">
        <v>120</v>
      </c>
      <c r="L1138" s="234">
        <v>145.75727354</v>
      </c>
      <c r="M1138" s="234">
        <v>40.647221048126802</v>
      </c>
      <c r="N1138" s="234">
        <v>0</v>
      </c>
      <c r="O1138" s="234">
        <v>0</v>
      </c>
      <c r="P1138" s="187">
        <v>78110.603042796793</v>
      </c>
      <c r="Q1138" s="188">
        <v>0.53589506132852427</v>
      </c>
    </row>
    <row r="1139" spans="1:17" ht="11.25" customHeight="1">
      <c r="A1139" s="124">
        <f t="shared" si="17"/>
        <v>247</v>
      </c>
      <c r="B1139" s="53" t="s">
        <v>291</v>
      </c>
      <c r="C1139" s="249">
        <v>6</v>
      </c>
      <c r="D1139" s="55">
        <v>34541</v>
      </c>
      <c r="E1139" s="99">
        <v>20</v>
      </c>
      <c r="F1139" s="53" t="s">
        <v>287</v>
      </c>
      <c r="G1139" s="53" t="s">
        <v>728</v>
      </c>
      <c r="H1139" s="53" t="s">
        <v>374</v>
      </c>
      <c r="I1139" s="53" t="s">
        <v>827</v>
      </c>
      <c r="J1139" s="53" t="s">
        <v>576</v>
      </c>
      <c r="K1139" s="53" t="s">
        <v>120</v>
      </c>
      <c r="L1139" s="234">
        <v>151.145354</v>
      </c>
      <c r="M1139" s="234">
        <v>42.160804321948468</v>
      </c>
      <c r="N1139" s="234">
        <v>0</v>
      </c>
      <c r="O1139" s="234">
        <v>0</v>
      </c>
      <c r="P1139" s="187">
        <v>81019.21276383329</v>
      </c>
      <c r="Q1139" s="188">
        <v>0.53603508556295609</v>
      </c>
    </row>
    <row r="1140" spans="1:17" s="4" customFormat="1" ht="9.75" customHeight="1">
      <c r="A1140" s="124">
        <f t="shared" si="17"/>
        <v>247</v>
      </c>
      <c r="B1140" s="53" t="s">
        <v>291</v>
      </c>
      <c r="C1140" s="249">
        <v>7</v>
      </c>
      <c r="D1140" s="55">
        <v>36304</v>
      </c>
      <c r="E1140" s="99">
        <v>20</v>
      </c>
      <c r="F1140" s="53" t="s">
        <v>287</v>
      </c>
      <c r="G1140" s="53" t="s">
        <v>728</v>
      </c>
      <c r="H1140" s="53" t="s">
        <v>374</v>
      </c>
      <c r="I1140" s="53" t="s">
        <v>827</v>
      </c>
      <c r="J1140" s="53" t="s">
        <v>576</v>
      </c>
      <c r="K1140" s="53" t="s">
        <v>120</v>
      </c>
      <c r="L1140" s="234">
        <v>3.351</v>
      </c>
      <c r="M1140" s="234">
        <v>0.93377899405097742</v>
      </c>
      <c r="N1140" s="234">
        <v>0</v>
      </c>
      <c r="O1140" s="234">
        <v>0</v>
      </c>
      <c r="P1140" s="187">
        <v>1794.4164066630401</v>
      </c>
      <c r="Q1140" s="188">
        <v>0.53548684173770222</v>
      </c>
    </row>
    <row r="1141" spans="1:17" ht="11.25" customHeight="1">
      <c r="A1141" s="124">
        <f t="shared" si="17"/>
        <v>247</v>
      </c>
      <c r="B1141" s="53" t="s">
        <v>1033</v>
      </c>
      <c r="C1141" s="249">
        <v>8</v>
      </c>
      <c r="D1141" s="55">
        <v>40787</v>
      </c>
      <c r="E1141" s="99">
        <v>37.200000000000003</v>
      </c>
      <c r="F1141" s="53" t="s">
        <v>287</v>
      </c>
      <c r="G1141" s="53" t="s">
        <v>728</v>
      </c>
      <c r="H1141" s="53" t="s">
        <v>374</v>
      </c>
      <c r="I1141" s="53" t="s">
        <v>827</v>
      </c>
      <c r="J1141" s="53" t="s">
        <v>576</v>
      </c>
      <c r="K1141" s="53" t="s">
        <v>120</v>
      </c>
      <c r="L1141" s="234">
        <v>133.39100000000002</v>
      </c>
      <c r="M1141" s="234">
        <v>39.727096865012449</v>
      </c>
      <c r="N1141" s="234">
        <v>0</v>
      </c>
      <c r="O1141" s="234">
        <v>0</v>
      </c>
      <c r="P1141" s="187">
        <v>76342.426696073686</v>
      </c>
      <c r="Q1141" s="188">
        <v>0.57232067153011579</v>
      </c>
    </row>
    <row r="1142" spans="1:17" ht="11.25" customHeight="1">
      <c r="A1142" s="124">
        <f t="shared" si="17"/>
        <v>247</v>
      </c>
      <c r="B1142" s="53" t="s">
        <v>1282</v>
      </c>
      <c r="C1142" s="249">
        <v>9</v>
      </c>
      <c r="D1142" s="55">
        <v>43216</v>
      </c>
      <c r="E1142" s="206">
        <v>9.9649999999999999</v>
      </c>
      <c r="F1142" s="123" t="s">
        <v>287</v>
      </c>
      <c r="G1142" s="123" t="s">
        <v>728</v>
      </c>
      <c r="H1142" s="123" t="s">
        <v>374</v>
      </c>
      <c r="I1142" s="53" t="s">
        <v>827</v>
      </c>
      <c r="J1142" s="53" t="s">
        <v>576</v>
      </c>
      <c r="K1142" s="53" t="s">
        <v>120</v>
      </c>
      <c r="L1142" s="234">
        <v>62.6734917</v>
      </c>
      <c r="M1142" s="234">
        <v>16.766821126841496</v>
      </c>
      <c r="N1142" s="234">
        <v>0</v>
      </c>
      <c r="O1142" s="234">
        <v>0</v>
      </c>
      <c r="P1142" s="187">
        <v>32220.320985231283</v>
      </c>
      <c r="Q1142" s="188">
        <v>0.5140980677997119</v>
      </c>
    </row>
    <row r="1143" spans="1:17" s="4" customFormat="1" ht="11.25" customHeight="1">
      <c r="A1143" s="124">
        <f t="shared" si="17"/>
        <v>247</v>
      </c>
      <c r="B1143" s="53" t="s">
        <v>1282</v>
      </c>
      <c r="C1143" s="249">
        <v>10</v>
      </c>
      <c r="D1143" s="55">
        <v>43216</v>
      </c>
      <c r="E1143" s="206">
        <v>9.9649999999999999</v>
      </c>
      <c r="F1143" s="123" t="s">
        <v>287</v>
      </c>
      <c r="G1143" s="123" t="s">
        <v>728</v>
      </c>
      <c r="H1143" s="123" t="s">
        <v>374</v>
      </c>
      <c r="I1143" s="53" t="s">
        <v>827</v>
      </c>
      <c r="J1143" s="53" t="s">
        <v>576</v>
      </c>
      <c r="K1143" s="53" t="s">
        <v>120</v>
      </c>
      <c r="L1143" s="234">
        <v>66.632341000000011</v>
      </c>
      <c r="M1143" s="234">
        <v>17.827117196070699</v>
      </c>
      <c r="N1143" s="234">
        <v>0</v>
      </c>
      <c r="O1143" s="234">
        <v>0</v>
      </c>
      <c r="P1143" s="187">
        <v>34257.861639568757</v>
      </c>
      <c r="Q1143" s="188">
        <v>0.51413264377982382</v>
      </c>
    </row>
    <row r="1144" spans="1:17" ht="11.25" customHeight="1">
      <c r="A1144" s="124">
        <f t="shared" si="17"/>
        <v>247</v>
      </c>
      <c r="B1144" s="53" t="s">
        <v>1282</v>
      </c>
      <c r="C1144" s="249">
        <v>11</v>
      </c>
      <c r="D1144" s="55">
        <v>43216</v>
      </c>
      <c r="E1144" s="206">
        <v>9.9649999999999999</v>
      </c>
      <c r="F1144" s="123" t="s">
        <v>287</v>
      </c>
      <c r="G1144" s="123" t="s">
        <v>728</v>
      </c>
      <c r="H1144" s="123" t="s">
        <v>374</v>
      </c>
      <c r="I1144" s="53" t="s">
        <v>827</v>
      </c>
      <c r="J1144" s="53" t="s">
        <v>576</v>
      </c>
      <c r="K1144" s="53" t="s">
        <v>120</v>
      </c>
      <c r="L1144" s="234">
        <v>66.195821999999993</v>
      </c>
      <c r="M1144" s="234">
        <v>17.713624709785876</v>
      </c>
      <c r="N1144" s="234">
        <v>0</v>
      </c>
      <c r="O1144" s="234">
        <v>0</v>
      </c>
      <c r="P1144" s="187">
        <v>34039.766372144746</v>
      </c>
      <c r="Q1144" s="188">
        <v>0.5142283205146202</v>
      </c>
    </row>
    <row r="1145" spans="1:17" ht="11.25" customHeight="1">
      <c r="A1145" s="124">
        <f t="shared" si="17"/>
        <v>247</v>
      </c>
      <c r="B1145" s="53" t="s">
        <v>1282</v>
      </c>
      <c r="C1145" s="249">
        <v>12</v>
      </c>
      <c r="D1145" s="55">
        <v>43216</v>
      </c>
      <c r="E1145" s="206">
        <v>9.9649999999999999</v>
      </c>
      <c r="F1145" s="123" t="s">
        <v>287</v>
      </c>
      <c r="G1145" s="123" t="s">
        <v>728</v>
      </c>
      <c r="H1145" s="123" t="s">
        <v>374</v>
      </c>
      <c r="I1145" s="53" t="s">
        <v>827</v>
      </c>
      <c r="J1145" s="53" t="s">
        <v>576</v>
      </c>
      <c r="K1145" s="53" t="s">
        <v>120</v>
      </c>
      <c r="L1145" s="234">
        <v>65.539227000000011</v>
      </c>
      <c r="M1145" s="234">
        <v>17.528890873364375</v>
      </c>
      <c r="N1145" s="234">
        <v>0</v>
      </c>
      <c r="O1145" s="234">
        <v>0</v>
      </c>
      <c r="P1145" s="187">
        <v>33684.768638149406</v>
      </c>
      <c r="Q1145" s="188">
        <v>0.51396347164957246</v>
      </c>
    </row>
    <row r="1146" spans="1:17" ht="11.25" customHeight="1">
      <c r="A1146" s="124">
        <f t="shared" si="17"/>
        <v>247</v>
      </c>
      <c r="B1146" s="53" t="s">
        <v>1282</v>
      </c>
      <c r="C1146" s="249">
        <v>13</v>
      </c>
      <c r="D1146" s="55">
        <v>43216</v>
      </c>
      <c r="E1146" s="206">
        <v>9.9649999999999999</v>
      </c>
      <c r="F1146" s="123" t="s">
        <v>287</v>
      </c>
      <c r="G1146" s="123" t="s">
        <v>728</v>
      </c>
      <c r="H1146" s="123" t="s">
        <v>374</v>
      </c>
      <c r="I1146" s="53" t="s">
        <v>827</v>
      </c>
      <c r="J1146" s="53" t="s">
        <v>576</v>
      </c>
      <c r="K1146" s="53" t="s">
        <v>120</v>
      </c>
      <c r="L1146" s="234">
        <v>66.91722</v>
      </c>
      <c r="M1146" s="234">
        <v>17.89822724994837</v>
      </c>
      <c r="N1146" s="234">
        <v>0</v>
      </c>
      <c r="O1146" s="234">
        <v>0</v>
      </c>
      <c r="P1146" s="187">
        <v>34394.511797871441</v>
      </c>
      <c r="Q1146" s="188">
        <v>0.51398596352136927</v>
      </c>
    </row>
    <row r="1147" spans="1:17" ht="11.25" customHeight="1">
      <c r="A1147" s="124">
        <f t="shared" si="17"/>
        <v>247</v>
      </c>
      <c r="B1147" s="53" t="s">
        <v>1282</v>
      </c>
      <c r="C1147" s="249">
        <v>14</v>
      </c>
      <c r="D1147" s="55">
        <v>43216</v>
      </c>
      <c r="E1147" s="206">
        <v>9.9649999999999999</v>
      </c>
      <c r="F1147" s="123" t="s">
        <v>287</v>
      </c>
      <c r="G1147" s="123" t="s">
        <v>728</v>
      </c>
      <c r="H1147" s="123" t="s">
        <v>374</v>
      </c>
      <c r="I1147" s="53" t="s">
        <v>827</v>
      </c>
      <c r="J1147" s="53" t="s">
        <v>576</v>
      </c>
      <c r="K1147" s="53" t="s">
        <v>120</v>
      </c>
      <c r="L1147" s="234">
        <v>65.840981999999997</v>
      </c>
      <c r="M1147" s="234">
        <v>17.615178774783143</v>
      </c>
      <c r="N1147" s="234">
        <v>0</v>
      </c>
      <c r="O1147" s="234">
        <v>0</v>
      </c>
      <c r="P1147" s="187">
        <v>33850.585632308415</v>
      </c>
      <c r="Q1147" s="188">
        <v>0.51412637849642673</v>
      </c>
    </row>
    <row r="1148" spans="1:17" s="4" customFormat="1" ht="11.25" customHeight="1">
      <c r="A1148" s="124">
        <f t="shared" si="17"/>
        <v>247</v>
      </c>
      <c r="B1148" s="53" t="s">
        <v>1282</v>
      </c>
      <c r="C1148" s="249">
        <v>15</v>
      </c>
      <c r="D1148" s="55">
        <v>43216</v>
      </c>
      <c r="E1148" s="206">
        <v>9.9649999999999999</v>
      </c>
      <c r="F1148" s="123" t="s">
        <v>287</v>
      </c>
      <c r="G1148" s="123" t="s">
        <v>728</v>
      </c>
      <c r="H1148" s="123" t="s">
        <v>374</v>
      </c>
      <c r="I1148" s="53" t="s">
        <v>827</v>
      </c>
      <c r="J1148" s="53" t="s">
        <v>576</v>
      </c>
      <c r="K1148" s="53" t="s">
        <v>120</v>
      </c>
      <c r="L1148" s="234">
        <v>60.120502999999999</v>
      </c>
      <c r="M1148" s="234">
        <v>16.081270840067344</v>
      </c>
      <c r="N1148" s="234">
        <v>0</v>
      </c>
      <c r="O1148" s="234">
        <v>0</v>
      </c>
      <c r="P1148" s="187">
        <v>30902.918591284382</v>
      </c>
      <c r="Q1148" s="188">
        <v>0.51401630141524901</v>
      </c>
    </row>
    <row r="1149" spans="1:17" ht="11.25" customHeight="1">
      <c r="A1149" s="267">
        <f t="shared" si="17"/>
        <v>248</v>
      </c>
      <c r="B1149" s="209" t="s">
        <v>1250</v>
      </c>
      <c r="C1149" s="248">
        <v>0</v>
      </c>
      <c r="D1149" s="210"/>
      <c r="E1149" s="271">
        <f>SUM(E1150:E1151)</f>
        <v>1600</v>
      </c>
      <c r="F1149" s="209" t="s">
        <v>523</v>
      </c>
      <c r="G1149" s="209" t="s">
        <v>569</v>
      </c>
      <c r="H1149" s="209" t="s">
        <v>570</v>
      </c>
      <c r="I1149" s="209" t="s">
        <v>827</v>
      </c>
      <c r="J1149" s="209" t="s">
        <v>571</v>
      </c>
      <c r="K1149" s="209" t="s">
        <v>826</v>
      </c>
      <c r="L1149" s="244">
        <v>11957.430691</v>
      </c>
      <c r="M1149" s="244">
        <v>8354.3230000000003</v>
      </c>
      <c r="N1149" s="244">
        <v>0</v>
      </c>
      <c r="O1149" s="244">
        <v>3278.5140000000001</v>
      </c>
      <c r="P1149" s="211">
        <v>10375606.456336647</v>
      </c>
      <c r="Q1149" s="212">
        <v>0.86771202982142781</v>
      </c>
    </row>
    <row r="1150" spans="1:17" ht="11.25" customHeight="1">
      <c r="A1150" s="124">
        <f t="shared" si="17"/>
        <v>248</v>
      </c>
      <c r="B1150" s="53" t="s">
        <v>1250</v>
      </c>
      <c r="C1150" s="249">
        <v>1</v>
      </c>
      <c r="D1150" s="55">
        <v>43182</v>
      </c>
      <c r="E1150" s="92">
        <v>800</v>
      </c>
      <c r="F1150" s="123" t="s">
        <v>1251</v>
      </c>
      <c r="G1150" s="123" t="s">
        <v>569</v>
      </c>
      <c r="H1150" s="123" t="s">
        <v>570</v>
      </c>
      <c r="I1150" s="53" t="s">
        <v>827</v>
      </c>
      <c r="J1150" s="53" t="s">
        <v>571</v>
      </c>
      <c r="K1150" s="53" t="s">
        <v>826</v>
      </c>
      <c r="L1150" s="234">
        <v>5447.2168309999997</v>
      </c>
      <c r="M1150" s="234">
        <v>3850.2350000000001</v>
      </c>
      <c r="N1150" s="234">
        <v>0</v>
      </c>
      <c r="O1150" s="234">
        <v>2508.9180000000001</v>
      </c>
      <c r="P1150" s="187">
        <v>4783253.6216481952</v>
      </c>
      <c r="Q1150" s="188">
        <v>0.87810964205184494</v>
      </c>
    </row>
    <row r="1151" spans="1:17" s="4" customFormat="1" ht="11.25" customHeight="1">
      <c r="A1151" s="124">
        <f t="shared" si="17"/>
        <v>248</v>
      </c>
      <c r="B1151" s="53" t="s">
        <v>1250</v>
      </c>
      <c r="C1151" s="249">
        <v>2</v>
      </c>
      <c r="D1151" s="55">
        <v>44024</v>
      </c>
      <c r="E1151" s="92">
        <v>800</v>
      </c>
      <c r="F1151" s="123" t="s">
        <v>1251</v>
      </c>
      <c r="G1151" s="123" t="s">
        <v>569</v>
      </c>
      <c r="H1151" s="123" t="s">
        <v>570</v>
      </c>
      <c r="I1151" s="53" t="s">
        <v>827</v>
      </c>
      <c r="J1151" s="53" t="s">
        <v>571</v>
      </c>
      <c r="K1151" s="53" t="s">
        <v>826</v>
      </c>
      <c r="L1151" s="234">
        <v>6510.2138599999998</v>
      </c>
      <c r="M1151" s="234">
        <v>4504.0879999999997</v>
      </c>
      <c r="N1151" s="234">
        <v>0</v>
      </c>
      <c r="O1151" s="234">
        <v>769.596</v>
      </c>
      <c r="P1151" s="187">
        <v>5592352.8346884502</v>
      </c>
      <c r="Q1151" s="188">
        <v>0.85901215458511071</v>
      </c>
    </row>
    <row r="1152" spans="1:17" ht="11.25" customHeight="1">
      <c r="A1152" s="267">
        <f t="shared" si="17"/>
        <v>249</v>
      </c>
      <c r="B1152" s="209" t="s">
        <v>1311</v>
      </c>
      <c r="C1152" s="248">
        <v>0</v>
      </c>
      <c r="D1152" s="210"/>
      <c r="E1152" s="271">
        <f>SUM(E1153:E1155)</f>
        <v>126</v>
      </c>
      <c r="F1152" s="209" t="s">
        <v>46</v>
      </c>
      <c r="G1152" s="209" t="s">
        <v>728</v>
      </c>
      <c r="H1152" s="209" t="s">
        <v>346</v>
      </c>
      <c r="I1152" s="209" t="s">
        <v>94</v>
      </c>
      <c r="J1152" s="209"/>
      <c r="K1152" s="209"/>
      <c r="L1152" s="244">
        <v>301.54469999999998</v>
      </c>
      <c r="M1152" s="244">
        <v>0</v>
      </c>
      <c r="N1152" s="244">
        <v>0</v>
      </c>
      <c r="O1152" s="244">
        <v>0</v>
      </c>
      <c r="P1152" s="211">
        <v>0</v>
      </c>
      <c r="Q1152" s="212">
        <v>0</v>
      </c>
    </row>
    <row r="1153" spans="1:17" ht="11.25" customHeight="1">
      <c r="A1153" s="124">
        <f t="shared" si="17"/>
        <v>249</v>
      </c>
      <c r="B1153" s="53" t="s">
        <v>1311</v>
      </c>
      <c r="C1153" s="249">
        <v>1</v>
      </c>
      <c r="D1153" s="55">
        <v>39078</v>
      </c>
      <c r="E1153" s="8">
        <v>42</v>
      </c>
      <c r="F1153" s="53" t="s">
        <v>46</v>
      </c>
      <c r="G1153" s="53" t="s">
        <v>728</v>
      </c>
      <c r="H1153" s="53" t="s">
        <v>346</v>
      </c>
      <c r="I1153" s="53" t="s">
        <v>94</v>
      </c>
      <c r="J1153" s="53"/>
      <c r="K1153" s="53"/>
      <c r="L1153" s="234">
        <v>301.54469999999998</v>
      </c>
      <c r="M1153" s="205">
        <v>0</v>
      </c>
      <c r="N1153" s="205">
        <v>0</v>
      </c>
      <c r="O1153" s="205">
        <v>0</v>
      </c>
      <c r="P1153" s="187">
        <v>0</v>
      </c>
      <c r="Q1153" s="188">
        <v>0</v>
      </c>
    </row>
    <row r="1154" spans="1:17" s="4" customFormat="1" ht="11.25" customHeight="1">
      <c r="A1154" s="124">
        <f t="shared" si="17"/>
        <v>249</v>
      </c>
      <c r="B1154" s="53" t="s">
        <v>1311</v>
      </c>
      <c r="C1154" s="249">
        <v>2</v>
      </c>
      <c r="D1154" s="55">
        <v>38984</v>
      </c>
      <c r="E1154" s="8">
        <v>42</v>
      </c>
      <c r="F1154" s="53" t="s">
        <v>46</v>
      </c>
      <c r="G1154" s="53" t="s">
        <v>728</v>
      </c>
      <c r="H1154" s="53" t="s">
        <v>346</v>
      </c>
      <c r="I1154" s="53" t="s">
        <v>94</v>
      </c>
      <c r="J1154" s="53"/>
      <c r="K1154" s="53"/>
      <c r="L1154" s="234">
        <v>0</v>
      </c>
      <c r="M1154" s="205">
        <v>0</v>
      </c>
      <c r="N1154" s="205">
        <v>0</v>
      </c>
      <c r="O1154" s="205">
        <v>0</v>
      </c>
      <c r="P1154" s="187">
        <v>0</v>
      </c>
      <c r="Q1154" s="188">
        <v>0</v>
      </c>
    </row>
    <row r="1155" spans="1:17" ht="11.25" customHeight="1">
      <c r="A1155" s="124">
        <f t="shared" si="17"/>
        <v>249</v>
      </c>
      <c r="B1155" s="53" t="s">
        <v>1311</v>
      </c>
      <c r="C1155" s="249">
        <v>3</v>
      </c>
      <c r="D1155" s="55">
        <v>38963</v>
      </c>
      <c r="E1155" s="8">
        <v>42</v>
      </c>
      <c r="F1155" s="53" t="s">
        <v>46</v>
      </c>
      <c r="G1155" s="53" t="s">
        <v>728</v>
      </c>
      <c r="H1155" s="53" t="s">
        <v>346</v>
      </c>
      <c r="I1155" s="53" t="s">
        <v>94</v>
      </c>
      <c r="J1155" s="53"/>
      <c r="K1155" s="53"/>
      <c r="L1155" s="234">
        <v>0</v>
      </c>
      <c r="M1155" s="205">
        <v>0</v>
      </c>
      <c r="N1155" s="205">
        <v>0</v>
      </c>
      <c r="O1155" s="205">
        <v>0</v>
      </c>
      <c r="P1155" s="187">
        <v>0</v>
      </c>
      <c r="Q1155" s="188">
        <v>0</v>
      </c>
    </row>
    <row r="1156" spans="1:17" s="4" customFormat="1" ht="11.25" customHeight="1">
      <c r="A1156" s="267">
        <f t="shared" ref="A1156:A1219" si="18">IF(C1156&gt;0,A1155,A1155+1)</f>
        <v>250</v>
      </c>
      <c r="B1156" s="209" t="s">
        <v>1151</v>
      </c>
      <c r="C1156" s="248">
        <v>0</v>
      </c>
      <c r="D1156" s="210"/>
      <c r="E1156" s="271">
        <f>SUM(E1157:E1159)</f>
        <v>1980</v>
      </c>
      <c r="F1156" s="209" t="s">
        <v>300</v>
      </c>
      <c r="G1156" s="209" t="s">
        <v>326</v>
      </c>
      <c r="H1156" s="256" t="s">
        <v>1152</v>
      </c>
      <c r="I1156" s="209" t="s">
        <v>827</v>
      </c>
      <c r="J1156" s="209" t="s">
        <v>571</v>
      </c>
      <c r="K1156" s="209" t="s">
        <v>826</v>
      </c>
      <c r="L1156" s="244">
        <v>11876.491080554482</v>
      </c>
      <c r="M1156" s="244">
        <v>7881.7087874970703</v>
      </c>
      <c r="N1156" s="244">
        <v>0</v>
      </c>
      <c r="O1156" s="244">
        <v>2414</v>
      </c>
      <c r="P1156" s="211">
        <v>10661614.778338378</v>
      </c>
      <c r="Q1156" s="212">
        <v>0.89770747151023123</v>
      </c>
    </row>
    <row r="1157" spans="1:17" ht="11.25" customHeight="1">
      <c r="A1157" s="124">
        <f t="shared" si="18"/>
        <v>250</v>
      </c>
      <c r="B1157" s="53" t="s">
        <v>1151</v>
      </c>
      <c r="C1157" s="249">
        <v>1</v>
      </c>
      <c r="D1157" s="55">
        <v>42164</v>
      </c>
      <c r="E1157" s="92">
        <v>660</v>
      </c>
      <c r="F1157" s="123" t="s">
        <v>300</v>
      </c>
      <c r="G1157" s="123" t="s">
        <v>326</v>
      </c>
      <c r="H1157" s="196" t="s">
        <v>1152</v>
      </c>
      <c r="I1157" s="53" t="s">
        <v>827</v>
      </c>
      <c r="J1157" s="53" t="s">
        <v>571</v>
      </c>
      <c r="K1157" s="53" t="s">
        <v>826</v>
      </c>
      <c r="L1157" s="234">
        <v>4121.0245827200488</v>
      </c>
      <c r="M1157" s="234">
        <v>2715.0805493839998</v>
      </c>
      <c r="N1157" s="234">
        <v>0</v>
      </c>
      <c r="O1157" s="234">
        <v>642</v>
      </c>
      <c r="P1157" s="187">
        <v>3672156.7285269191</v>
      </c>
      <c r="Q1157" s="188">
        <v>0.89107857883806696</v>
      </c>
    </row>
    <row r="1158" spans="1:17" ht="11.25" customHeight="1">
      <c r="A1158" s="124">
        <f t="shared" si="18"/>
        <v>250</v>
      </c>
      <c r="B1158" s="53" t="s">
        <v>1151</v>
      </c>
      <c r="C1158" s="249">
        <v>2</v>
      </c>
      <c r="D1158" s="55">
        <v>42361</v>
      </c>
      <c r="E1158" s="92">
        <v>660</v>
      </c>
      <c r="F1158" s="123" t="s">
        <v>300</v>
      </c>
      <c r="G1158" s="123" t="s">
        <v>326</v>
      </c>
      <c r="H1158" s="196" t="s">
        <v>1152</v>
      </c>
      <c r="I1158" s="53" t="s">
        <v>827</v>
      </c>
      <c r="J1158" s="53" t="s">
        <v>571</v>
      </c>
      <c r="K1158" s="53" t="s">
        <v>826</v>
      </c>
      <c r="L1158" s="234">
        <v>3871.4778430592114</v>
      </c>
      <c r="M1158" s="234">
        <v>2574.3440861588001</v>
      </c>
      <c r="N1158" s="234">
        <v>0</v>
      </c>
      <c r="O1158" s="234">
        <v>961</v>
      </c>
      <c r="P1158" s="187">
        <v>3482817.5716628577</v>
      </c>
      <c r="Q1158" s="188">
        <v>0.89960932564985641</v>
      </c>
    </row>
    <row r="1159" spans="1:17" s="4" customFormat="1" ht="11.25" customHeight="1">
      <c r="A1159" s="124">
        <f t="shared" si="18"/>
        <v>250</v>
      </c>
      <c r="B1159" s="53" t="s">
        <v>1151</v>
      </c>
      <c r="C1159" s="249">
        <v>3</v>
      </c>
      <c r="D1159" s="55">
        <v>42459</v>
      </c>
      <c r="E1159" s="92">
        <v>660</v>
      </c>
      <c r="F1159" s="123" t="s">
        <v>300</v>
      </c>
      <c r="G1159" s="123" t="s">
        <v>326</v>
      </c>
      <c r="H1159" s="196" t="s">
        <v>1152</v>
      </c>
      <c r="I1159" s="53" t="s">
        <v>827</v>
      </c>
      <c r="J1159" s="53" t="s">
        <v>571</v>
      </c>
      <c r="K1159" s="53" t="s">
        <v>826</v>
      </c>
      <c r="L1159" s="234">
        <v>3883.9886547752221</v>
      </c>
      <c r="M1159" s="234">
        <v>2592.2841519542699</v>
      </c>
      <c r="N1159" s="234">
        <v>0</v>
      </c>
      <c r="O1159" s="234">
        <v>811</v>
      </c>
      <c r="P1159" s="187">
        <v>3506640.4781486019</v>
      </c>
      <c r="Q1159" s="188">
        <v>0.90284519081622849</v>
      </c>
    </row>
    <row r="1160" spans="1:17" ht="11.25" customHeight="1">
      <c r="A1160" s="267">
        <f t="shared" si="18"/>
        <v>251</v>
      </c>
      <c r="B1160" s="209" t="s">
        <v>597</v>
      </c>
      <c r="C1160" s="248">
        <v>0</v>
      </c>
      <c r="D1160" s="210"/>
      <c r="E1160" s="271">
        <f>SUM(E1161:E1166)</f>
        <v>36</v>
      </c>
      <c r="F1160" s="209" t="s">
        <v>598</v>
      </c>
      <c r="G1160" s="209" t="s">
        <v>728</v>
      </c>
      <c r="H1160" s="209" t="s">
        <v>286</v>
      </c>
      <c r="I1160" s="209" t="s">
        <v>827</v>
      </c>
      <c r="J1160" s="209" t="s">
        <v>120</v>
      </c>
      <c r="K1160" s="209" t="s">
        <v>668</v>
      </c>
      <c r="L1160" s="244">
        <v>0</v>
      </c>
      <c r="M1160" s="244">
        <v>0</v>
      </c>
      <c r="N1160" s="244">
        <v>0</v>
      </c>
      <c r="O1160" s="244">
        <v>0</v>
      </c>
      <c r="P1160" s="211">
        <v>0</v>
      </c>
      <c r="Q1160" s="212">
        <v>0</v>
      </c>
    </row>
    <row r="1161" spans="1:17" ht="11.25" customHeight="1">
      <c r="A1161" s="124">
        <f t="shared" si="18"/>
        <v>251</v>
      </c>
      <c r="B1161" s="53" t="s">
        <v>597</v>
      </c>
      <c r="C1161" s="249">
        <v>1</v>
      </c>
      <c r="D1161" s="55">
        <v>31138</v>
      </c>
      <c r="E1161" s="92">
        <v>6</v>
      </c>
      <c r="F1161" s="53" t="s">
        <v>598</v>
      </c>
      <c r="G1161" s="53" t="s">
        <v>728</v>
      </c>
      <c r="H1161" s="53" t="s">
        <v>286</v>
      </c>
      <c r="I1161" s="53" t="s">
        <v>827</v>
      </c>
      <c r="J1161" s="53" t="s">
        <v>120</v>
      </c>
      <c r="K1161" s="53" t="s">
        <v>668</v>
      </c>
      <c r="L1161" s="234">
        <v>0</v>
      </c>
      <c r="M1161" s="234">
        <v>0</v>
      </c>
      <c r="N1161" s="234">
        <v>0</v>
      </c>
      <c r="O1161" s="234">
        <v>0</v>
      </c>
      <c r="P1161" s="187">
        <v>0</v>
      </c>
      <c r="Q1161" s="188">
        <v>0</v>
      </c>
    </row>
    <row r="1162" spans="1:17" ht="11.25" customHeight="1">
      <c r="A1162" s="124">
        <f t="shared" si="18"/>
        <v>251</v>
      </c>
      <c r="B1162" s="53" t="s">
        <v>597</v>
      </c>
      <c r="C1162" s="249">
        <v>2</v>
      </c>
      <c r="D1162" s="55">
        <v>37338</v>
      </c>
      <c r="E1162" s="92">
        <v>6</v>
      </c>
      <c r="F1162" s="53" t="s">
        <v>598</v>
      </c>
      <c r="G1162" s="53" t="s">
        <v>728</v>
      </c>
      <c r="H1162" s="53" t="s">
        <v>286</v>
      </c>
      <c r="I1162" s="53" t="s">
        <v>827</v>
      </c>
      <c r="J1162" s="53" t="s">
        <v>120</v>
      </c>
      <c r="K1162" s="53" t="s">
        <v>668</v>
      </c>
      <c r="L1162" s="234">
        <v>0</v>
      </c>
      <c r="M1162" s="234">
        <v>0</v>
      </c>
      <c r="N1162" s="234">
        <v>0</v>
      </c>
      <c r="O1162" s="234">
        <v>0</v>
      </c>
      <c r="P1162" s="187">
        <v>0</v>
      </c>
      <c r="Q1162" s="188">
        <v>0</v>
      </c>
    </row>
    <row r="1163" spans="1:17" s="4" customFormat="1" ht="11.25" customHeight="1">
      <c r="A1163" s="124">
        <f t="shared" si="18"/>
        <v>251</v>
      </c>
      <c r="B1163" s="53" t="s">
        <v>597</v>
      </c>
      <c r="C1163" s="249">
        <v>3</v>
      </c>
      <c r="D1163" s="55">
        <v>37338</v>
      </c>
      <c r="E1163" s="128">
        <v>6</v>
      </c>
      <c r="F1163" s="53" t="s">
        <v>598</v>
      </c>
      <c r="G1163" s="53" t="s">
        <v>728</v>
      </c>
      <c r="H1163" s="53" t="s">
        <v>286</v>
      </c>
      <c r="I1163" s="53" t="s">
        <v>827</v>
      </c>
      <c r="J1163" s="53" t="s">
        <v>120</v>
      </c>
      <c r="K1163" s="53" t="s">
        <v>668</v>
      </c>
      <c r="L1163" s="234">
        <v>0</v>
      </c>
      <c r="M1163" s="234">
        <v>0</v>
      </c>
      <c r="N1163" s="234">
        <v>0</v>
      </c>
      <c r="O1163" s="234">
        <v>0</v>
      </c>
      <c r="P1163" s="187">
        <v>0</v>
      </c>
      <c r="Q1163" s="188">
        <v>0</v>
      </c>
    </row>
    <row r="1164" spans="1:17" ht="11.25" customHeight="1">
      <c r="A1164" s="124">
        <f t="shared" si="18"/>
        <v>251</v>
      </c>
      <c r="B1164" s="53" t="s">
        <v>597</v>
      </c>
      <c r="C1164" s="249">
        <v>4</v>
      </c>
      <c r="D1164" s="55">
        <v>37338</v>
      </c>
      <c r="E1164" s="128">
        <v>6</v>
      </c>
      <c r="F1164" s="53" t="s">
        <v>598</v>
      </c>
      <c r="G1164" s="53" t="s">
        <v>728</v>
      </c>
      <c r="H1164" s="53" t="s">
        <v>286</v>
      </c>
      <c r="I1164" s="53" t="s">
        <v>827</v>
      </c>
      <c r="J1164" s="53" t="s">
        <v>120</v>
      </c>
      <c r="K1164" s="53" t="s">
        <v>668</v>
      </c>
      <c r="L1164" s="234">
        <v>0</v>
      </c>
      <c r="M1164" s="234">
        <v>0</v>
      </c>
      <c r="N1164" s="234">
        <v>0</v>
      </c>
      <c r="O1164" s="234">
        <v>0</v>
      </c>
      <c r="P1164" s="187">
        <v>0</v>
      </c>
      <c r="Q1164" s="188">
        <v>0</v>
      </c>
    </row>
    <row r="1165" spans="1:17" ht="11.25" customHeight="1">
      <c r="A1165" s="124">
        <f t="shared" si="18"/>
        <v>251</v>
      </c>
      <c r="B1165" s="53" t="s">
        <v>597</v>
      </c>
      <c r="C1165" s="249">
        <v>5</v>
      </c>
      <c r="D1165" s="55">
        <v>37338</v>
      </c>
      <c r="E1165" s="128">
        <v>6</v>
      </c>
      <c r="F1165" s="53" t="s">
        <v>598</v>
      </c>
      <c r="G1165" s="53" t="s">
        <v>728</v>
      </c>
      <c r="H1165" s="53" t="s">
        <v>286</v>
      </c>
      <c r="I1165" s="53" t="s">
        <v>827</v>
      </c>
      <c r="J1165" s="53" t="s">
        <v>120</v>
      </c>
      <c r="K1165" s="53" t="s">
        <v>668</v>
      </c>
      <c r="L1165" s="234">
        <v>0</v>
      </c>
      <c r="M1165" s="234">
        <v>0</v>
      </c>
      <c r="N1165" s="234">
        <v>0</v>
      </c>
      <c r="O1165" s="234">
        <v>0</v>
      </c>
      <c r="P1165" s="187">
        <v>0</v>
      </c>
      <c r="Q1165" s="188">
        <v>0</v>
      </c>
    </row>
    <row r="1166" spans="1:17" ht="11.25" customHeight="1">
      <c r="A1166" s="124">
        <f t="shared" si="18"/>
        <v>251</v>
      </c>
      <c r="B1166" s="53" t="s">
        <v>597</v>
      </c>
      <c r="C1166" s="249">
        <v>6</v>
      </c>
      <c r="D1166" s="55">
        <v>37338</v>
      </c>
      <c r="E1166" s="128">
        <v>6</v>
      </c>
      <c r="F1166" s="53" t="s">
        <v>598</v>
      </c>
      <c r="G1166" s="53" t="s">
        <v>728</v>
      </c>
      <c r="H1166" s="53" t="s">
        <v>286</v>
      </c>
      <c r="I1166" s="53" t="s">
        <v>827</v>
      </c>
      <c r="J1166" s="53" t="s">
        <v>120</v>
      </c>
      <c r="K1166" s="53" t="s">
        <v>668</v>
      </c>
      <c r="L1166" s="234">
        <v>0</v>
      </c>
      <c r="M1166" s="234">
        <v>0</v>
      </c>
      <c r="N1166" s="234">
        <v>0</v>
      </c>
      <c r="O1166" s="234">
        <v>0</v>
      </c>
      <c r="P1166" s="187">
        <v>0</v>
      </c>
      <c r="Q1166" s="188">
        <v>0</v>
      </c>
    </row>
    <row r="1167" spans="1:17" ht="11.25" customHeight="1">
      <c r="A1167" s="267">
        <f t="shared" si="18"/>
        <v>252</v>
      </c>
      <c r="B1167" s="209" t="s">
        <v>425</v>
      </c>
      <c r="C1167" s="248">
        <v>0</v>
      </c>
      <c r="D1167" s="210"/>
      <c r="E1167" s="271">
        <f>SUM(E1168:E1169)</f>
        <v>55</v>
      </c>
      <c r="F1167" s="209" t="s">
        <v>123</v>
      </c>
      <c r="G1167" s="209" t="s">
        <v>728</v>
      </c>
      <c r="H1167" s="209" t="s">
        <v>124</v>
      </c>
      <c r="I1167" s="209" t="s">
        <v>94</v>
      </c>
      <c r="J1167" s="209"/>
      <c r="K1167" s="209"/>
      <c r="L1167" s="244">
        <v>176.41350000000003</v>
      </c>
      <c r="M1167" s="244">
        <v>0</v>
      </c>
      <c r="N1167" s="244">
        <v>0</v>
      </c>
      <c r="O1167" s="244">
        <v>0</v>
      </c>
      <c r="P1167" s="211">
        <v>0</v>
      </c>
      <c r="Q1167" s="212">
        <v>0</v>
      </c>
    </row>
    <row r="1168" spans="1:17" ht="11.25" customHeight="1">
      <c r="A1168" s="124">
        <f t="shared" si="18"/>
        <v>252</v>
      </c>
      <c r="B1168" s="53" t="s">
        <v>425</v>
      </c>
      <c r="C1168" s="249">
        <v>1</v>
      </c>
      <c r="D1168" s="55">
        <v>29044</v>
      </c>
      <c r="E1168" s="127">
        <v>27.5</v>
      </c>
      <c r="F1168" s="53" t="s">
        <v>123</v>
      </c>
      <c r="G1168" s="53" t="s">
        <v>728</v>
      </c>
      <c r="H1168" s="53" t="s">
        <v>124</v>
      </c>
      <c r="I1168" s="53" t="s">
        <v>94</v>
      </c>
      <c r="J1168" s="53"/>
      <c r="K1168" s="53"/>
      <c r="L1168" s="234">
        <v>176.41350000000003</v>
      </c>
      <c r="M1168" s="205">
        <v>0</v>
      </c>
      <c r="N1168" s="205">
        <v>0</v>
      </c>
      <c r="O1168" s="205">
        <v>0</v>
      </c>
      <c r="P1168" s="187">
        <v>0</v>
      </c>
      <c r="Q1168" s="188">
        <v>0</v>
      </c>
    </row>
    <row r="1169" spans="1:17" ht="11.25" customHeight="1">
      <c r="A1169" s="124">
        <f t="shared" si="18"/>
        <v>252</v>
      </c>
      <c r="B1169" s="53" t="s">
        <v>425</v>
      </c>
      <c r="C1169" s="249">
        <v>2</v>
      </c>
      <c r="D1169" s="55">
        <v>29295</v>
      </c>
      <c r="E1169" s="127">
        <v>27.5</v>
      </c>
      <c r="F1169" s="53" t="s">
        <v>123</v>
      </c>
      <c r="G1169" s="53" t="s">
        <v>728</v>
      </c>
      <c r="H1169" s="53" t="s">
        <v>124</v>
      </c>
      <c r="I1169" s="53" t="s">
        <v>94</v>
      </c>
      <c r="J1169" s="53"/>
      <c r="K1169" s="53"/>
      <c r="L1169" s="234">
        <v>0</v>
      </c>
      <c r="M1169" s="205">
        <v>0</v>
      </c>
      <c r="N1169" s="205">
        <v>0</v>
      </c>
      <c r="O1169" s="205">
        <v>0</v>
      </c>
      <c r="P1169" s="187">
        <v>0</v>
      </c>
      <c r="Q1169" s="188">
        <v>0</v>
      </c>
    </row>
    <row r="1170" spans="1:17" s="4" customFormat="1" ht="11.25" customHeight="1">
      <c r="A1170" s="267">
        <f t="shared" si="18"/>
        <v>253</v>
      </c>
      <c r="B1170" s="218" t="s">
        <v>93</v>
      </c>
      <c r="C1170" s="251">
        <v>0</v>
      </c>
      <c r="D1170" s="219"/>
      <c r="E1170" s="271">
        <f>SUM(E1171:E1173)</f>
        <v>0</v>
      </c>
      <c r="F1170" s="218" t="s">
        <v>38</v>
      </c>
      <c r="G1170" s="218" t="s">
        <v>728</v>
      </c>
      <c r="H1170" s="218" t="s">
        <v>38</v>
      </c>
      <c r="I1170" s="218" t="s">
        <v>94</v>
      </c>
      <c r="J1170" s="218"/>
      <c r="K1170" s="218"/>
      <c r="L1170" s="244">
        <v>0</v>
      </c>
      <c r="M1170" s="244">
        <v>0</v>
      </c>
      <c r="N1170" s="244">
        <v>0</v>
      </c>
      <c r="O1170" s="244">
        <v>0</v>
      </c>
      <c r="P1170" s="211">
        <v>0</v>
      </c>
      <c r="Q1170" s="212">
        <v>0</v>
      </c>
    </row>
    <row r="1171" spans="1:17" ht="11.25" customHeight="1">
      <c r="A1171" s="124">
        <f t="shared" si="18"/>
        <v>253</v>
      </c>
      <c r="B1171" s="136" t="s">
        <v>93</v>
      </c>
      <c r="C1171" s="250">
        <v>1</v>
      </c>
      <c r="D1171" s="138">
        <v>37225</v>
      </c>
      <c r="E1171" s="92">
        <v>0</v>
      </c>
      <c r="F1171" s="136" t="s">
        <v>38</v>
      </c>
      <c r="G1171" s="136" t="s">
        <v>728</v>
      </c>
      <c r="H1171" s="136" t="s">
        <v>38</v>
      </c>
      <c r="I1171" s="136" t="s">
        <v>94</v>
      </c>
      <c r="J1171" s="136"/>
      <c r="K1171" s="136"/>
      <c r="L1171" s="205">
        <v>0</v>
      </c>
      <c r="M1171" s="205">
        <v>0</v>
      </c>
      <c r="N1171" s="205">
        <v>0</v>
      </c>
      <c r="O1171" s="205">
        <v>0</v>
      </c>
      <c r="P1171" s="187">
        <v>0</v>
      </c>
      <c r="Q1171" s="188">
        <v>0</v>
      </c>
    </row>
    <row r="1172" spans="1:17" ht="11.25" customHeight="1">
      <c r="A1172" s="124">
        <f t="shared" si="18"/>
        <v>253</v>
      </c>
      <c r="B1172" s="136" t="s">
        <v>93</v>
      </c>
      <c r="C1172" s="250">
        <v>2</v>
      </c>
      <c r="D1172" s="138">
        <v>37226</v>
      </c>
      <c r="E1172" s="92">
        <v>0</v>
      </c>
      <c r="F1172" s="136" t="s">
        <v>38</v>
      </c>
      <c r="G1172" s="136" t="s">
        <v>728</v>
      </c>
      <c r="H1172" s="136" t="s">
        <v>38</v>
      </c>
      <c r="I1172" s="136" t="s">
        <v>94</v>
      </c>
      <c r="J1172" s="136"/>
      <c r="K1172" s="136"/>
      <c r="L1172" s="205">
        <v>0</v>
      </c>
      <c r="M1172" s="205">
        <v>0</v>
      </c>
      <c r="N1172" s="205">
        <v>0</v>
      </c>
      <c r="O1172" s="205">
        <v>0</v>
      </c>
      <c r="P1172" s="187">
        <v>0</v>
      </c>
      <c r="Q1172" s="188">
        <v>0</v>
      </c>
    </row>
    <row r="1173" spans="1:17" s="4" customFormat="1" ht="11.25" customHeight="1">
      <c r="A1173" s="124">
        <f t="shared" si="18"/>
        <v>253</v>
      </c>
      <c r="B1173" s="53" t="s">
        <v>93</v>
      </c>
      <c r="C1173" s="249">
        <v>3</v>
      </c>
      <c r="D1173" s="55">
        <v>37353</v>
      </c>
      <c r="E1173" s="92">
        <v>0</v>
      </c>
      <c r="F1173" s="53" t="s">
        <v>38</v>
      </c>
      <c r="G1173" s="53" t="s">
        <v>728</v>
      </c>
      <c r="H1173" s="53" t="s">
        <v>38</v>
      </c>
      <c r="I1173" s="53" t="s">
        <v>94</v>
      </c>
      <c r="J1173" s="53"/>
      <c r="K1173" s="53"/>
      <c r="L1173" s="205">
        <v>0</v>
      </c>
      <c r="M1173" s="205">
        <v>0</v>
      </c>
      <c r="N1173" s="205">
        <v>0</v>
      </c>
      <c r="O1173" s="205">
        <v>0</v>
      </c>
      <c r="P1173" s="187">
        <v>0</v>
      </c>
      <c r="Q1173" s="188">
        <v>0</v>
      </c>
    </row>
    <row r="1174" spans="1:17" ht="11.25" customHeight="1">
      <c r="A1174" s="267">
        <f t="shared" si="18"/>
        <v>254</v>
      </c>
      <c r="B1174" s="209" t="s">
        <v>275</v>
      </c>
      <c r="C1174" s="248">
        <v>0</v>
      </c>
      <c r="D1174" s="210"/>
      <c r="E1174" s="271">
        <f>SUM(E1175:E1177)</f>
        <v>105</v>
      </c>
      <c r="F1174" s="209" t="s">
        <v>598</v>
      </c>
      <c r="G1174" s="209" t="s">
        <v>569</v>
      </c>
      <c r="H1174" s="209" t="s">
        <v>358</v>
      </c>
      <c r="I1174" s="209" t="s">
        <v>94</v>
      </c>
      <c r="J1174" s="209"/>
      <c r="K1174" s="209"/>
      <c r="L1174" s="244">
        <v>702.83815000000004</v>
      </c>
      <c r="M1174" s="244">
        <v>0</v>
      </c>
      <c r="N1174" s="244">
        <v>0</v>
      </c>
      <c r="O1174" s="244">
        <v>0</v>
      </c>
      <c r="P1174" s="211">
        <v>0</v>
      </c>
      <c r="Q1174" s="212">
        <v>0</v>
      </c>
    </row>
    <row r="1175" spans="1:17" ht="11.25" customHeight="1">
      <c r="A1175" s="124">
        <f t="shared" si="18"/>
        <v>254</v>
      </c>
      <c r="B1175" s="53" t="s">
        <v>275</v>
      </c>
      <c r="C1175" s="249">
        <v>1</v>
      </c>
      <c r="D1175" s="55">
        <v>30465</v>
      </c>
      <c r="E1175" s="8">
        <v>35</v>
      </c>
      <c r="F1175" s="53" t="s">
        <v>598</v>
      </c>
      <c r="G1175" s="53" t="s">
        <v>569</v>
      </c>
      <c r="H1175" s="53" t="s">
        <v>358</v>
      </c>
      <c r="I1175" s="53" t="s">
        <v>94</v>
      </c>
      <c r="J1175" s="53"/>
      <c r="K1175" s="53"/>
      <c r="L1175" s="234">
        <v>248.73010000000002</v>
      </c>
      <c r="M1175" s="205">
        <v>0</v>
      </c>
      <c r="N1175" s="205">
        <v>0</v>
      </c>
      <c r="O1175" s="205">
        <v>0</v>
      </c>
      <c r="P1175" s="187">
        <v>0</v>
      </c>
      <c r="Q1175" s="188">
        <v>0</v>
      </c>
    </row>
    <row r="1176" spans="1:17" ht="11.25" customHeight="1">
      <c r="A1176" s="124">
        <f t="shared" si="18"/>
        <v>254</v>
      </c>
      <c r="B1176" s="53" t="s">
        <v>275</v>
      </c>
      <c r="C1176" s="249">
        <v>2</v>
      </c>
      <c r="D1176" s="55">
        <v>30436</v>
      </c>
      <c r="E1176" s="8">
        <v>35</v>
      </c>
      <c r="F1176" s="53" t="s">
        <v>598</v>
      </c>
      <c r="G1176" s="53" t="s">
        <v>569</v>
      </c>
      <c r="H1176" s="53" t="s">
        <v>358</v>
      </c>
      <c r="I1176" s="53" t="s">
        <v>94</v>
      </c>
      <c r="J1176" s="53"/>
      <c r="K1176" s="53"/>
      <c r="L1176" s="234">
        <v>225.69585000000001</v>
      </c>
      <c r="M1176" s="205">
        <v>0</v>
      </c>
      <c r="N1176" s="205">
        <v>0</v>
      </c>
      <c r="O1176" s="205">
        <v>0</v>
      </c>
      <c r="P1176" s="187">
        <v>0</v>
      </c>
      <c r="Q1176" s="188">
        <v>0</v>
      </c>
    </row>
    <row r="1177" spans="1:17" s="4" customFormat="1" ht="11.25" customHeight="1">
      <c r="A1177" s="124">
        <f t="shared" si="18"/>
        <v>254</v>
      </c>
      <c r="B1177" s="136" t="s">
        <v>275</v>
      </c>
      <c r="C1177" s="250">
        <v>3</v>
      </c>
      <c r="D1177" s="138">
        <v>30449</v>
      </c>
      <c r="E1177" s="127">
        <v>35</v>
      </c>
      <c r="F1177" s="136" t="s">
        <v>598</v>
      </c>
      <c r="G1177" s="136" t="s">
        <v>569</v>
      </c>
      <c r="H1177" s="136" t="s">
        <v>358</v>
      </c>
      <c r="I1177" s="53" t="s">
        <v>94</v>
      </c>
      <c r="J1177" s="53"/>
      <c r="K1177" s="53"/>
      <c r="L1177" s="234">
        <v>228.41219999999998</v>
      </c>
      <c r="M1177" s="205">
        <v>0</v>
      </c>
      <c r="N1177" s="205">
        <v>0</v>
      </c>
      <c r="O1177" s="205">
        <v>0</v>
      </c>
      <c r="P1177" s="187">
        <v>0</v>
      </c>
      <c r="Q1177" s="188">
        <v>0</v>
      </c>
    </row>
    <row r="1178" spans="1:17" ht="11.25" customHeight="1">
      <c r="A1178" s="267">
        <f t="shared" si="18"/>
        <v>255</v>
      </c>
      <c r="B1178" s="218" t="s">
        <v>362</v>
      </c>
      <c r="C1178" s="251">
        <v>0</v>
      </c>
      <c r="D1178" s="219"/>
      <c r="E1178" s="271">
        <f>SUM(E1179:E1181)</f>
        <v>105</v>
      </c>
      <c r="F1178" s="218" t="s">
        <v>501</v>
      </c>
      <c r="G1178" s="218" t="s">
        <v>728</v>
      </c>
      <c r="H1178" s="218" t="s">
        <v>987</v>
      </c>
      <c r="I1178" s="209" t="s">
        <v>94</v>
      </c>
      <c r="J1178" s="209"/>
      <c r="K1178" s="209"/>
      <c r="L1178" s="244">
        <v>495.81845000000004</v>
      </c>
      <c r="M1178" s="244">
        <v>0</v>
      </c>
      <c r="N1178" s="244">
        <v>0</v>
      </c>
      <c r="O1178" s="244">
        <v>0</v>
      </c>
      <c r="P1178" s="211">
        <v>0</v>
      </c>
      <c r="Q1178" s="212">
        <v>0</v>
      </c>
    </row>
    <row r="1179" spans="1:17" ht="11.25" customHeight="1">
      <c r="A1179" s="124">
        <f t="shared" si="18"/>
        <v>255</v>
      </c>
      <c r="B1179" s="136" t="s">
        <v>362</v>
      </c>
      <c r="C1179" s="250">
        <v>1</v>
      </c>
      <c r="D1179" s="138">
        <v>28532</v>
      </c>
      <c r="E1179" s="127">
        <v>35</v>
      </c>
      <c r="F1179" s="136" t="s">
        <v>501</v>
      </c>
      <c r="G1179" s="136" t="s">
        <v>728</v>
      </c>
      <c r="H1179" s="136" t="s">
        <v>987</v>
      </c>
      <c r="I1179" s="53" t="s">
        <v>94</v>
      </c>
      <c r="J1179" s="53"/>
      <c r="K1179" s="53"/>
      <c r="L1179" s="234">
        <v>150.84200000000001</v>
      </c>
      <c r="M1179" s="205">
        <v>0</v>
      </c>
      <c r="N1179" s="205">
        <v>0</v>
      </c>
      <c r="O1179" s="205">
        <v>0</v>
      </c>
      <c r="P1179" s="187">
        <v>0</v>
      </c>
      <c r="Q1179" s="188">
        <v>0</v>
      </c>
    </row>
    <row r="1180" spans="1:17" s="4" customFormat="1" ht="11.25" customHeight="1">
      <c r="A1180" s="124">
        <f t="shared" si="18"/>
        <v>255</v>
      </c>
      <c r="B1180" s="136" t="s">
        <v>362</v>
      </c>
      <c r="C1180" s="250">
        <v>2</v>
      </c>
      <c r="D1180" s="138">
        <v>28867</v>
      </c>
      <c r="E1180" s="127">
        <v>35</v>
      </c>
      <c r="F1180" s="136" t="s">
        <v>501</v>
      </c>
      <c r="G1180" s="136" t="s">
        <v>728</v>
      </c>
      <c r="H1180" s="136" t="s">
        <v>987</v>
      </c>
      <c r="I1180" s="136" t="s">
        <v>94</v>
      </c>
      <c r="J1180" s="136"/>
      <c r="K1180" s="136"/>
      <c r="L1180" s="234">
        <v>202.09445000000002</v>
      </c>
      <c r="M1180" s="205">
        <v>0</v>
      </c>
      <c r="N1180" s="205">
        <v>0</v>
      </c>
      <c r="O1180" s="205">
        <v>0</v>
      </c>
      <c r="P1180" s="187">
        <v>0</v>
      </c>
      <c r="Q1180" s="188">
        <v>0</v>
      </c>
    </row>
    <row r="1181" spans="1:17" s="4" customFormat="1" ht="11.25" customHeight="1">
      <c r="A1181" s="124">
        <f t="shared" si="18"/>
        <v>255</v>
      </c>
      <c r="B1181" s="53" t="s">
        <v>362</v>
      </c>
      <c r="C1181" s="249">
        <v>3</v>
      </c>
      <c r="D1181" s="55">
        <v>29167</v>
      </c>
      <c r="E1181" s="8">
        <v>35</v>
      </c>
      <c r="F1181" s="53" t="s">
        <v>501</v>
      </c>
      <c r="G1181" s="53" t="s">
        <v>728</v>
      </c>
      <c r="H1181" s="53" t="s">
        <v>987</v>
      </c>
      <c r="I1181" s="53" t="s">
        <v>94</v>
      </c>
      <c r="J1181" s="53"/>
      <c r="K1181" s="53"/>
      <c r="L1181" s="234">
        <v>142.88200000000001</v>
      </c>
      <c r="M1181" s="205">
        <v>0</v>
      </c>
      <c r="N1181" s="205">
        <v>0</v>
      </c>
      <c r="O1181" s="205">
        <v>0</v>
      </c>
      <c r="P1181" s="187">
        <v>0</v>
      </c>
      <c r="Q1181" s="188">
        <v>0</v>
      </c>
    </row>
    <row r="1182" spans="1:17" ht="11.25" customHeight="1">
      <c r="A1182" s="267">
        <f t="shared" si="18"/>
        <v>256</v>
      </c>
      <c r="B1182" s="209" t="s">
        <v>1172</v>
      </c>
      <c r="C1182" s="248">
        <v>0</v>
      </c>
      <c r="D1182" s="210"/>
      <c r="E1182" s="271">
        <f>SUM(E1183:E1188)</f>
        <v>240</v>
      </c>
      <c r="F1182" s="209" t="s">
        <v>1104</v>
      </c>
      <c r="G1182" s="209" t="s">
        <v>728</v>
      </c>
      <c r="H1182" s="209" t="s">
        <v>1177</v>
      </c>
      <c r="I1182" s="209" t="s">
        <v>94</v>
      </c>
      <c r="J1182" s="209"/>
      <c r="K1182" s="209"/>
      <c r="L1182" s="244">
        <v>331.69319999999993</v>
      </c>
      <c r="M1182" s="244">
        <v>0</v>
      </c>
      <c r="N1182" s="244">
        <v>0</v>
      </c>
      <c r="O1182" s="244">
        <v>0</v>
      </c>
      <c r="P1182" s="211">
        <v>0</v>
      </c>
      <c r="Q1182" s="212">
        <v>0</v>
      </c>
    </row>
    <row r="1183" spans="1:17" s="4" customFormat="1" ht="11.25" customHeight="1">
      <c r="A1183" s="124">
        <f t="shared" si="18"/>
        <v>256</v>
      </c>
      <c r="B1183" s="53" t="s">
        <v>1172</v>
      </c>
      <c r="C1183" s="249">
        <v>1</v>
      </c>
      <c r="D1183" s="55">
        <v>42291</v>
      </c>
      <c r="E1183" s="8">
        <v>40</v>
      </c>
      <c r="F1183" s="123" t="s">
        <v>1104</v>
      </c>
      <c r="G1183" s="123" t="s">
        <v>728</v>
      </c>
      <c r="H1183" s="123" t="s">
        <v>1177</v>
      </c>
      <c r="I1183" s="53" t="s">
        <v>94</v>
      </c>
      <c r="J1183" s="53"/>
      <c r="K1183" s="53"/>
      <c r="L1183" s="234">
        <v>49.720149999999997</v>
      </c>
      <c r="M1183" s="205">
        <v>0</v>
      </c>
      <c r="N1183" s="205">
        <v>0</v>
      </c>
      <c r="O1183" s="205">
        <v>0</v>
      </c>
      <c r="P1183" s="187">
        <v>0</v>
      </c>
      <c r="Q1183" s="188">
        <v>0</v>
      </c>
    </row>
    <row r="1184" spans="1:17" ht="11.25" customHeight="1">
      <c r="A1184" s="124">
        <f t="shared" si="18"/>
        <v>256</v>
      </c>
      <c r="B1184" s="53" t="s">
        <v>1172</v>
      </c>
      <c r="C1184" s="249">
        <v>2</v>
      </c>
      <c r="D1184" s="55">
        <v>42277</v>
      </c>
      <c r="E1184" s="8">
        <v>40</v>
      </c>
      <c r="F1184" s="123" t="s">
        <v>1104</v>
      </c>
      <c r="G1184" s="123" t="s">
        <v>728</v>
      </c>
      <c r="H1184" s="123" t="s">
        <v>1177</v>
      </c>
      <c r="I1184" s="53" t="s">
        <v>94</v>
      </c>
      <c r="J1184" s="53"/>
      <c r="K1184" s="53"/>
      <c r="L1184" s="234">
        <v>62.764599999999994</v>
      </c>
      <c r="M1184" s="205">
        <v>0</v>
      </c>
      <c r="N1184" s="205">
        <v>0</v>
      </c>
      <c r="O1184" s="205">
        <v>0</v>
      </c>
      <c r="P1184" s="187">
        <v>0</v>
      </c>
      <c r="Q1184" s="188">
        <v>0</v>
      </c>
    </row>
    <row r="1185" spans="1:17" ht="11.25" customHeight="1">
      <c r="A1185" s="124">
        <f t="shared" si="18"/>
        <v>256</v>
      </c>
      <c r="B1185" s="53" t="s">
        <v>1172</v>
      </c>
      <c r="C1185" s="249">
        <v>3</v>
      </c>
      <c r="D1185" s="55">
        <v>42373</v>
      </c>
      <c r="E1185" s="8">
        <v>40</v>
      </c>
      <c r="F1185" s="123" t="s">
        <v>1104</v>
      </c>
      <c r="G1185" s="123" t="s">
        <v>728</v>
      </c>
      <c r="H1185" s="123" t="s">
        <v>1177</v>
      </c>
      <c r="I1185" s="53" t="s">
        <v>94</v>
      </c>
      <c r="J1185" s="53"/>
      <c r="K1185" s="53"/>
      <c r="L1185" s="234">
        <v>57.381649999999993</v>
      </c>
      <c r="M1185" s="205">
        <v>0</v>
      </c>
      <c r="N1185" s="205">
        <v>0</v>
      </c>
      <c r="O1185" s="205">
        <v>0</v>
      </c>
      <c r="P1185" s="187">
        <v>0</v>
      </c>
      <c r="Q1185" s="188">
        <v>0</v>
      </c>
    </row>
    <row r="1186" spans="1:17" s="4" customFormat="1" ht="11.25" customHeight="1">
      <c r="A1186" s="124">
        <f t="shared" si="18"/>
        <v>256</v>
      </c>
      <c r="B1186" s="53" t="s">
        <v>1172</v>
      </c>
      <c r="C1186" s="249">
        <v>4</v>
      </c>
      <c r="D1186" s="55">
        <v>42434</v>
      </c>
      <c r="E1186" s="8">
        <v>40</v>
      </c>
      <c r="F1186" s="123" t="s">
        <v>1104</v>
      </c>
      <c r="G1186" s="123" t="s">
        <v>728</v>
      </c>
      <c r="H1186" s="123" t="s">
        <v>1177</v>
      </c>
      <c r="I1186" s="53" t="s">
        <v>94</v>
      </c>
      <c r="J1186" s="53"/>
      <c r="K1186" s="53"/>
      <c r="L1186" s="234">
        <v>57.7498</v>
      </c>
      <c r="M1186" s="205">
        <v>0</v>
      </c>
      <c r="N1186" s="205">
        <v>0</v>
      </c>
      <c r="O1186" s="205">
        <v>0</v>
      </c>
      <c r="P1186" s="187">
        <v>0</v>
      </c>
      <c r="Q1186" s="188">
        <v>0</v>
      </c>
    </row>
    <row r="1187" spans="1:17" ht="11.25" customHeight="1">
      <c r="A1187" s="124">
        <f t="shared" si="18"/>
        <v>256</v>
      </c>
      <c r="B1187" s="53" t="s">
        <v>1172</v>
      </c>
      <c r="C1187" s="249">
        <v>5</v>
      </c>
      <c r="D1187" s="55">
        <v>42602</v>
      </c>
      <c r="E1187" s="8">
        <v>40</v>
      </c>
      <c r="F1187" s="123" t="s">
        <v>1104</v>
      </c>
      <c r="G1187" s="123" t="s">
        <v>728</v>
      </c>
      <c r="H1187" s="123" t="s">
        <v>1177</v>
      </c>
      <c r="I1187" s="53" t="s">
        <v>94</v>
      </c>
      <c r="J1187" s="53"/>
      <c r="K1187" s="53"/>
      <c r="L1187" s="234">
        <v>50.794749999999993</v>
      </c>
      <c r="M1187" s="205">
        <v>0</v>
      </c>
      <c r="N1187" s="205">
        <v>0</v>
      </c>
      <c r="O1187" s="205">
        <v>0</v>
      </c>
      <c r="P1187" s="187">
        <v>0</v>
      </c>
      <c r="Q1187" s="188">
        <v>0</v>
      </c>
    </row>
    <row r="1188" spans="1:17" s="4" customFormat="1" ht="11.25" customHeight="1">
      <c r="A1188" s="124">
        <f t="shared" si="18"/>
        <v>256</v>
      </c>
      <c r="B1188" s="53" t="s">
        <v>1172</v>
      </c>
      <c r="C1188" s="249">
        <v>6</v>
      </c>
      <c r="D1188" s="55">
        <v>42642</v>
      </c>
      <c r="E1188" s="8">
        <v>40</v>
      </c>
      <c r="F1188" s="123" t="s">
        <v>1104</v>
      </c>
      <c r="G1188" s="123" t="s">
        <v>728</v>
      </c>
      <c r="H1188" s="123" t="s">
        <v>1177</v>
      </c>
      <c r="I1188" s="53" t="s">
        <v>94</v>
      </c>
      <c r="J1188" s="53"/>
      <c r="K1188" s="53"/>
      <c r="L1188" s="234">
        <v>53.282249999999998</v>
      </c>
      <c r="M1188" s="205">
        <v>0</v>
      </c>
      <c r="N1188" s="205">
        <v>0</v>
      </c>
      <c r="O1188" s="205">
        <v>0</v>
      </c>
      <c r="P1188" s="187">
        <v>0</v>
      </c>
      <c r="Q1188" s="188">
        <v>0</v>
      </c>
    </row>
    <row r="1189" spans="1:17" ht="11.25" customHeight="1">
      <c r="A1189" s="267">
        <f t="shared" si="18"/>
        <v>257</v>
      </c>
      <c r="B1189" s="209" t="s">
        <v>18</v>
      </c>
      <c r="C1189" s="248">
        <v>0</v>
      </c>
      <c r="D1189" s="210"/>
      <c r="E1189" s="271">
        <f>SUM(E1190:E1191)</f>
        <v>0</v>
      </c>
      <c r="F1189" s="209" t="s">
        <v>854</v>
      </c>
      <c r="G1189" s="209" t="s">
        <v>728</v>
      </c>
      <c r="H1189" s="209" t="s">
        <v>854</v>
      </c>
      <c r="I1189" s="209" t="s">
        <v>94</v>
      </c>
      <c r="J1189" s="209"/>
      <c r="K1189" s="209"/>
      <c r="L1189" s="244">
        <v>0</v>
      </c>
      <c r="M1189" s="244">
        <v>0</v>
      </c>
      <c r="N1189" s="244">
        <v>0</v>
      </c>
      <c r="O1189" s="244">
        <v>0</v>
      </c>
      <c r="P1189" s="211">
        <v>0</v>
      </c>
      <c r="Q1189" s="212">
        <v>0</v>
      </c>
    </row>
    <row r="1190" spans="1:17" ht="11.25" customHeight="1">
      <c r="A1190" s="124">
        <f t="shared" si="18"/>
        <v>257</v>
      </c>
      <c r="B1190" s="53" t="s">
        <v>18</v>
      </c>
      <c r="C1190" s="249">
        <v>1</v>
      </c>
      <c r="D1190" s="55">
        <v>29099</v>
      </c>
      <c r="E1190" s="92">
        <v>0</v>
      </c>
      <c r="F1190" s="53" t="s">
        <v>854</v>
      </c>
      <c r="G1190" s="53" t="s">
        <v>728</v>
      </c>
      <c r="H1190" s="53" t="s">
        <v>854</v>
      </c>
      <c r="I1190" s="53" t="s">
        <v>94</v>
      </c>
      <c r="J1190" s="53"/>
      <c r="K1190" s="53"/>
      <c r="L1190" s="205">
        <v>0</v>
      </c>
      <c r="M1190" s="205">
        <v>0</v>
      </c>
      <c r="N1190" s="205">
        <v>0</v>
      </c>
      <c r="O1190" s="205">
        <v>0</v>
      </c>
      <c r="P1190" s="187">
        <v>0</v>
      </c>
      <c r="Q1190" s="188">
        <v>0</v>
      </c>
    </row>
    <row r="1191" spans="1:17" s="4" customFormat="1" ht="11.25" customHeight="1">
      <c r="A1191" s="124">
        <f t="shared" si="18"/>
        <v>257</v>
      </c>
      <c r="B1191" s="53" t="s">
        <v>18</v>
      </c>
      <c r="C1191" s="249">
        <v>2</v>
      </c>
      <c r="D1191" s="55">
        <v>29161</v>
      </c>
      <c r="E1191" s="92">
        <v>0</v>
      </c>
      <c r="F1191" s="53" t="s">
        <v>854</v>
      </c>
      <c r="G1191" s="53" t="s">
        <v>728</v>
      </c>
      <c r="H1191" s="53" t="s">
        <v>854</v>
      </c>
      <c r="I1191" s="53" t="s">
        <v>94</v>
      </c>
      <c r="J1191" s="53"/>
      <c r="K1191" s="53"/>
      <c r="L1191" s="205">
        <v>0</v>
      </c>
      <c r="M1191" s="205">
        <v>0</v>
      </c>
      <c r="N1191" s="205">
        <v>0</v>
      </c>
      <c r="O1191" s="205">
        <v>0</v>
      </c>
      <c r="P1191" s="187">
        <v>0</v>
      </c>
      <c r="Q1191" s="188">
        <v>0</v>
      </c>
    </row>
    <row r="1192" spans="1:17" ht="11.25" customHeight="1">
      <c r="A1192" s="267">
        <f t="shared" si="18"/>
        <v>258</v>
      </c>
      <c r="B1192" s="209" t="s">
        <v>964</v>
      </c>
      <c r="C1192" s="248">
        <v>0</v>
      </c>
      <c r="D1192" s="210"/>
      <c r="E1192" s="271">
        <f>SUM(E1193:E1200)</f>
        <v>120</v>
      </c>
      <c r="F1192" s="209" t="s">
        <v>142</v>
      </c>
      <c r="G1192" s="209" t="s">
        <v>728</v>
      </c>
      <c r="H1192" s="209" t="s">
        <v>143</v>
      </c>
      <c r="I1192" s="209" t="s">
        <v>94</v>
      </c>
      <c r="J1192" s="209"/>
      <c r="K1192" s="209"/>
      <c r="L1192" s="244">
        <v>241.51635000000002</v>
      </c>
      <c r="M1192" s="244">
        <v>0</v>
      </c>
      <c r="N1192" s="244">
        <v>0</v>
      </c>
      <c r="O1192" s="244">
        <v>0</v>
      </c>
      <c r="P1192" s="211">
        <v>0</v>
      </c>
      <c r="Q1192" s="212">
        <v>0</v>
      </c>
    </row>
    <row r="1193" spans="1:17" ht="11.25" customHeight="1">
      <c r="A1193" s="124">
        <f t="shared" si="18"/>
        <v>258</v>
      </c>
      <c r="B1193" s="53" t="s">
        <v>485</v>
      </c>
      <c r="C1193" s="249">
        <v>1</v>
      </c>
      <c r="D1193" s="55">
        <v>32366</v>
      </c>
      <c r="E1193" s="8">
        <v>15</v>
      </c>
      <c r="F1193" s="53" t="s">
        <v>142</v>
      </c>
      <c r="G1193" s="53" t="s">
        <v>728</v>
      </c>
      <c r="H1193" s="53" t="s">
        <v>143</v>
      </c>
      <c r="I1193" s="53" t="s">
        <v>94</v>
      </c>
      <c r="J1193" s="53"/>
      <c r="K1193" s="53"/>
      <c r="L1193" s="234">
        <v>65.779449999999997</v>
      </c>
      <c r="M1193" s="205">
        <v>0</v>
      </c>
      <c r="N1193" s="205">
        <v>0</v>
      </c>
      <c r="O1193" s="205">
        <v>0</v>
      </c>
      <c r="P1193" s="187">
        <v>0</v>
      </c>
      <c r="Q1193" s="188">
        <v>0</v>
      </c>
    </row>
    <row r="1194" spans="1:17" ht="11.25" customHeight="1">
      <c r="A1194" s="124">
        <f t="shared" si="18"/>
        <v>258</v>
      </c>
      <c r="B1194" s="53" t="s">
        <v>485</v>
      </c>
      <c r="C1194" s="249">
        <v>2</v>
      </c>
      <c r="D1194" s="55">
        <v>32367</v>
      </c>
      <c r="E1194" s="8">
        <v>15</v>
      </c>
      <c r="F1194" s="53" t="s">
        <v>142</v>
      </c>
      <c r="G1194" s="53" t="s">
        <v>728</v>
      </c>
      <c r="H1194" s="53" t="s">
        <v>143</v>
      </c>
      <c r="I1194" s="53" t="s">
        <v>94</v>
      </c>
      <c r="J1194" s="53"/>
      <c r="K1194" s="53"/>
      <c r="L1194" s="234">
        <v>0</v>
      </c>
      <c r="M1194" s="205">
        <v>0</v>
      </c>
      <c r="N1194" s="205">
        <v>0</v>
      </c>
      <c r="O1194" s="205">
        <v>0</v>
      </c>
      <c r="P1194" s="187">
        <v>0</v>
      </c>
      <c r="Q1194" s="188">
        <v>0</v>
      </c>
    </row>
    <row r="1195" spans="1:17" s="4" customFormat="1" ht="11.25" customHeight="1">
      <c r="A1195" s="124">
        <f t="shared" si="18"/>
        <v>258</v>
      </c>
      <c r="B1195" s="53" t="s">
        <v>424</v>
      </c>
      <c r="C1195" s="249">
        <v>3</v>
      </c>
      <c r="D1195" s="55">
        <v>32381</v>
      </c>
      <c r="E1195" s="8">
        <v>15</v>
      </c>
      <c r="F1195" s="53" t="s">
        <v>142</v>
      </c>
      <c r="G1195" s="53" t="s">
        <v>728</v>
      </c>
      <c r="H1195" s="53" t="s">
        <v>143</v>
      </c>
      <c r="I1195" s="53" t="s">
        <v>94</v>
      </c>
      <c r="J1195" s="53"/>
      <c r="K1195" s="53"/>
      <c r="L1195" s="234">
        <v>64.207350000000019</v>
      </c>
      <c r="M1195" s="205">
        <v>0</v>
      </c>
      <c r="N1195" s="205">
        <v>0</v>
      </c>
      <c r="O1195" s="205">
        <v>0</v>
      </c>
      <c r="P1195" s="187">
        <v>0</v>
      </c>
      <c r="Q1195" s="188">
        <v>0</v>
      </c>
    </row>
    <row r="1196" spans="1:17" ht="11.25" customHeight="1">
      <c r="A1196" s="124">
        <f t="shared" si="18"/>
        <v>258</v>
      </c>
      <c r="B1196" s="53" t="s">
        <v>424</v>
      </c>
      <c r="C1196" s="249">
        <v>4</v>
      </c>
      <c r="D1196" s="55">
        <v>32382</v>
      </c>
      <c r="E1196" s="8">
        <v>15</v>
      </c>
      <c r="F1196" s="53" t="s">
        <v>142</v>
      </c>
      <c r="G1196" s="53" t="s">
        <v>728</v>
      </c>
      <c r="H1196" s="53" t="s">
        <v>143</v>
      </c>
      <c r="I1196" s="53" t="s">
        <v>94</v>
      </c>
      <c r="J1196" s="53"/>
      <c r="K1196" s="53"/>
      <c r="L1196" s="234">
        <v>0</v>
      </c>
      <c r="M1196" s="205">
        <v>0</v>
      </c>
      <c r="N1196" s="205">
        <v>0</v>
      </c>
      <c r="O1196" s="205">
        <v>0</v>
      </c>
      <c r="P1196" s="187">
        <v>0</v>
      </c>
      <c r="Q1196" s="188">
        <v>0</v>
      </c>
    </row>
    <row r="1197" spans="1:17" ht="11.25" customHeight="1">
      <c r="A1197" s="124">
        <f t="shared" si="18"/>
        <v>258</v>
      </c>
      <c r="B1197" s="53" t="s">
        <v>631</v>
      </c>
      <c r="C1197" s="249">
        <v>5</v>
      </c>
      <c r="D1197" s="55">
        <v>32146</v>
      </c>
      <c r="E1197" s="8">
        <v>15</v>
      </c>
      <c r="F1197" s="53" t="s">
        <v>142</v>
      </c>
      <c r="G1197" s="53" t="s">
        <v>728</v>
      </c>
      <c r="H1197" s="53" t="s">
        <v>143</v>
      </c>
      <c r="I1197" s="53" t="s">
        <v>94</v>
      </c>
      <c r="J1197" s="53"/>
      <c r="K1197" s="53"/>
      <c r="L1197" s="234">
        <v>61.699950000000001</v>
      </c>
      <c r="M1197" s="205">
        <v>0</v>
      </c>
      <c r="N1197" s="205">
        <v>0</v>
      </c>
      <c r="O1197" s="205">
        <v>0</v>
      </c>
      <c r="P1197" s="187">
        <v>0</v>
      </c>
      <c r="Q1197" s="188">
        <v>0</v>
      </c>
    </row>
    <row r="1198" spans="1:17" ht="11.25" customHeight="1">
      <c r="A1198" s="124">
        <f t="shared" si="18"/>
        <v>258</v>
      </c>
      <c r="B1198" s="53" t="s">
        <v>631</v>
      </c>
      <c r="C1198" s="249">
        <v>6</v>
      </c>
      <c r="D1198" s="55">
        <v>32050</v>
      </c>
      <c r="E1198" s="8">
        <v>15</v>
      </c>
      <c r="F1198" s="53" t="s">
        <v>142</v>
      </c>
      <c r="G1198" s="53" t="s">
        <v>728</v>
      </c>
      <c r="H1198" s="53" t="s">
        <v>143</v>
      </c>
      <c r="I1198" s="53" t="s">
        <v>94</v>
      </c>
      <c r="J1198" s="53"/>
      <c r="K1198" s="53"/>
      <c r="L1198" s="234">
        <v>0</v>
      </c>
      <c r="M1198" s="205">
        <v>0</v>
      </c>
      <c r="N1198" s="205">
        <v>0</v>
      </c>
      <c r="O1198" s="205">
        <v>0</v>
      </c>
      <c r="P1198" s="187">
        <v>0</v>
      </c>
      <c r="Q1198" s="188">
        <v>0</v>
      </c>
    </row>
    <row r="1199" spans="1:17" s="4" customFormat="1" ht="11.25" customHeight="1">
      <c r="A1199" s="124">
        <f t="shared" si="18"/>
        <v>258</v>
      </c>
      <c r="B1199" s="53" t="s">
        <v>632</v>
      </c>
      <c r="C1199" s="249">
        <v>7</v>
      </c>
      <c r="D1199" s="55">
        <v>32769</v>
      </c>
      <c r="E1199" s="8">
        <v>15</v>
      </c>
      <c r="F1199" s="53" t="s">
        <v>142</v>
      </c>
      <c r="G1199" s="53" t="s">
        <v>728</v>
      </c>
      <c r="H1199" s="53" t="s">
        <v>143</v>
      </c>
      <c r="I1199" s="53" t="s">
        <v>94</v>
      </c>
      <c r="J1199" s="53"/>
      <c r="K1199" s="53"/>
      <c r="L1199" s="234">
        <v>44.108350000000009</v>
      </c>
      <c r="M1199" s="205">
        <v>0</v>
      </c>
      <c r="N1199" s="205">
        <v>0</v>
      </c>
      <c r="O1199" s="205">
        <v>0</v>
      </c>
      <c r="P1199" s="187">
        <v>0</v>
      </c>
      <c r="Q1199" s="188">
        <v>0</v>
      </c>
    </row>
    <row r="1200" spans="1:17" ht="11.25" customHeight="1">
      <c r="A1200" s="124">
        <f t="shared" si="18"/>
        <v>258</v>
      </c>
      <c r="B1200" s="53" t="s">
        <v>632</v>
      </c>
      <c r="C1200" s="249">
        <v>8</v>
      </c>
      <c r="D1200" s="55">
        <v>32505</v>
      </c>
      <c r="E1200" s="8">
        <v>15</v>
      </c>
      <c r="F1200" s="53" t="s">
        <v>142</v>
      </c>
      <c r="G1200" s="53" t="s">
        <v>728</v>
      </c>
      <c r="H1200" s="53" t="s">
        <v>143</v>
      </c>
      <c r="I1200" s="53" t="s">
        <v>94</v>
      </c>
      <c r="J1200" s="53"/>
      <c r="K1200" s="53"/>
      <c r="L1200" s="234">
        <v>5.7212500000000004</v>
      </c>
      <c r="M1200" s="205">
        <v>0</v>
      </c>
      <c r="N1200" s="205">
        <v>0</v>
      </c>
      <c r="O1200" s="205">
        <v>0</v>
      </c>
      <c r="P1200" s="187">
        <v>0</v>
      </c>
      <c r="Q1200" s="188">
        <v>0</v>
      </c>
    </row>
    <row r="1201" spans="1:17" ht="11.25" customHeight="1">
      <c r="A1201" s="267">
        <f t="shared" si="18"/>
        <v>259</v>
      </c>
      <c r="B1201" s="209" t="s">
        <v>489</v>
      </c>
      <c r="C1201" s="248">
        <v>0</v>
      </c>
      <c r="D1201" s="210"/>
      <c r="E1201" s="271">
        <f>SUM(E1202:E1204)</f>
        <v>180</v>
      </c>
      <c r="F1201" s="209" t="s">
        <v>135</v>
      </c>
      <c r="G1201" s="209" t="s">
        <v>728</v>
      </c>
      <c r="H1201" s="209" t="s">
        <v>136</v>
      </c>
      <c r="I1201" s="209" t="s">
        <v>94</v>
      </c>
      <c r="J1201" s="209"/>
      <c r="K1201" s="209"/>
      <c r="L1201" s="244">
        <v>581.97550000000012</v>
      </c>
      <c r="M1201" s="244">
        <v>0</v>
      </c>
      <c r="N1201" s="244">
        <v>0</v>
      </c>
      <c r="O1201" s="244">
        <v>0</v>
      </c>
      <c r="P1201" s="211">
        <v>0</v>
      </c>
      <c r="Q1201" s="212">
        <v>0</v>
      </c>
    </row>
    <row r="1202" spans="1:17" ht="11.25" customHeight="1">
      <c r="A1202" s="124">
        <f t="shared" si="18"/>
        <v>259</v>
      </c>
      <c r="B1202" s="53" t="s">
        <v>489</v>
      </c>
      <c r="C1202" s="249">
        <v>1</v>
      </c>
      <c r="D1202" s="55">
        <v>35700</v>
      </c>
      <c r="E1202" s="8">
        <v>60</v>
      </c>
      <c r="F1202" s="53" t="s">
        <v>135</v>
      </c>
      <c r="G1202" s="53" t="s">
        <v>728</v>
      </c>
      <c r="H1202" s="53" t="s">
        <v>136</v>
      </c>
      <c r="I1202" s="53" t="s">
        <v>94</v>
      </c>
      <c r="J1202" s="53"/>
      <c r="K1202" s="53"/>
      <c r="L1202" s="234">
        <v>581.97550000000012</v>
      </c>
      <c r="M1202" s="205">
        <v>0</v>
      </c>
      <c r="N1202" s="205">
        <v>0</v>
      </c>
      <c r="O1202" s="205">
        <v>0</v>
      </c>
      <c r="P1202" s="187">
        <v>0</v>
      </c>
      <c r="Q1202" s="188">
        <v>0</v>
      </c>
    </row>
    <row r="1203" spans="1:17" s="4" customFormat="1" ht="11.25" customHeight="1">
      <c r="A1203" s="124">
        <f t="shared" si="18"/>
        <v>259</v>
      </c>
      <c r="B1203" s="53" t="s">
        <v>489</v>
      </c>
      <c r="C1203" s="249">
        <v>2</v>
      </c>
      <c r="D1203" s="55">
        <v>35725</v>
      </c>
      <c r="E1203" s="8">
        <v>60</v>
      </c>
      <c r="F1203" s="53" t="s">
        <v>135</v>
      </c>
      <c r="G1203" s="53" t="s">
        <v>728</v>
      </c>
      <c r="H1203" s="53" t="s">
        <v>136</v>
      </c>
      <c r="I1203" s="53" t="s">
        <v>94</v>
      </c>
      <c r="J1203" s="53"/>
      <c r="K1203" s="53"/>
      <c r="L1203" s="234">
        <v>0</v>
      </c>
      <c r="M1203" s="205">
        <v>0</v>
      </c>
      <c r="N1203" s="205">
        <v>0</v>
      </c>
      <c r="O1203" s="205">
        <v>0</v>
      </c>
      <c r="P1203" s="187">
        <v>0</v>
      </c>
      <c r="Q1203" s="188">
        <v>0</v>
      </c>
    </row>
    <row r="1204" spans="1:17" ht="11.25" customHeight="1">
      <c r="A1204" s="124">
        <f t="shared" si="18"/>
        <v>259</v>
      </c>
      <c r="B1204" s="136" t="s">
        <v>489</v>
      </c>
      <c r="C1204" s="250">
        <v>3</v>
      </c>
      <c r="D1204" s="138">
        <v>35762</v>
      </c>
      <c r="E1204" s="127">
        <v>60</v>
      </c>
      <c r="F1204" s="136" t="s">
        <v>135</v>
      </c>
      <c r="G1204" s="136" t="s">
        <v>728</v>
      </c>
      <c r="H1204" s="136" t="s">
        <v>136</v>
      </c>
      <c r="I1204" s="136" t="s">
        <v>94</v>
      </c>
      <c r="J1204" s="136"/>
      <c r="K1204" s="136"/>
      <c r="L1204" s="234">
        <v>0</v>
      </c>
      <c r="M1204" s="205">
        <v>0</v>
      </c>
      <c r="N1204" s="205">
        <v>0</v>
      </c>
      <c r="O1204" s="205">
        <v>0</v>
      </c>
      <c r="P1204" s="187">
        <v>0</v>
      </c>
      <c r="Q1204" s="188">
        <v>0</v>
      </c>
    </row>
    <row r="1205" spans="1:17" ht="11.25" customHeight="1">
      <c r="A1205" s="267">
        <f t="shared" si="18"/>
        <v>260</v>
      </c>
      <c r="B1205" s="218" t="s">
        <v>544</v>
      </c>
      <c r="C1205" s="251">
        <v>0</v>
      </c>
      <c r="D1205" s="219"/>
      <c r="E1205" s="271">
        <f>SUM(E1206:E1209)</f>
        <v>460</v>
      </c>
      <c r="F1205" s="218" t="s">
        <v>955</v>
      </c>
      <c r="G1205" s="218" t="s">
        <v>728</v>
      </c>
      <c r="H1205" s="218" t="s">
        <v>369</v>
      </c>
      <c r="I1205" s="218" t="s">
        <v>94</v>
      </c>
      <c r="J1205" s="218"/>
      <c r="K1205" s="218"/>
      <c r="L1205" s="244">
        <v>1221.2331499999998</v>
      </c>
      <c r="M1205" s="244">
        <v>0</v>
      </c>
      <c r="N1205" s="244">
        <v>0</v>
      </c>
      <c r="O1205" s="244">
        <v>0</v>
      </c>
      <c r="P1205" s="211">
        <v>0</v>
      </c>
      <c r="Q1205" s="212">
        <v>0</v>
      </c>
    </row>
    <row r="1206" spans="1:17" ht="11.25" customHeight="1">
      <c r="A1206" s="124">
        <f t="shared" si="18"/>
        <v>260</v>
      </c>
      <c r="B1206" s="136" t="s">
        <v>544</v>
      </c>
      <c r="C1206" s="250">
        <v>1</v>
      </c>
      <c r="D1206" s="138">
        <v>27843</v>
      </c>
      <c r="E1206" s="127">
        <v>115</v>
      </c>
      <c r="F1206" s="136" t="s">
        <v>1104</v>
      </c>
      <c r="G1206" s="136" t="s">
        <v>728</v>
      </c>
      <c r="H1206" s="136" t="s">
        <v>369</v>
      </c>
      <c r="I1206" s="136" t="s">
        <v>94</v>
      </c>
      <c r="J1206" s="136"/>
      <c r="K1206" s="136"/>
      <c r="L1206" s="234">
        <v>464.68489999999991</v>
      </c>
      <c r="M1206" s="205">
        <v>0</v>
      </c>
      <c r="N1206" s="205">
        <v>0</v>
      </c>
      <c r="O1206" s="205">
        <v>0</v>
      </c>
      <c r="P1206" s="187">
        <v>0</v>
      </c>
      <c r="Q1206" s="188">
        <v>0</v>
      </c>
    </row>
    <row r="1207" spans="1:17" ht="11.25" customHeight="1">
      <c r="A1207" s="124">
        <f t="shared" si="18"/>
        <v>260</v>
      </c>
      <c r="B1207" s="136" t="s">
        <v>544</v>
      </c>
      <c r="C1207" s="250">
        <v>2</v>
      </c>
      <c r="D1207" s="138">
        <v>28040</v>
      </c>
      <c r="E1207" s="127">
        <v>115</v>
      </c>
      <c r="F1207" s="136" t="s">
        <v>1104</v>
      </c>
      <c r="G1207" s="136" t="s">
        <v>728</v>
      </c>
      <c r="H1207" s="136" t="s">
        <v>369</v>
      </c>
      <c r="I1207" s="136" t="s">
        <v>94</v>
      </c>
      <c r="J1207" s="136"/>
      <c r="K1207" s="136"/>
      <c r="L1207" s="234">
        <v>265.02819999999997</v>
      </c>
      <c r="M1207" s="205">
        <v>0</v>
      </c>
      <c r="N1207" s="205">
        <v>0</v>
      </c>
      <c r="O1207" s="205">
        <v>0</v>
      </c>
      <c r="P1207" s="187">
        <v>0</v>
      </c>
      <c r="Q1207" s="188">
        <v>0</v>
      </c>
    </row>
    <row r="1208" spans="1:17" ht="11.25" customHeight="1">
      <c r="A1208" s="124">
        <f t="shared" si="18"/>
        <v>260</v>
      </c>
      <c r="B1208" s="136" t="s">
        <v>544</v>
      </c>
      <c r="C1208" s="250">
        <v>3</v>
      </c>
      <c r="D1208" s="138">
        <v>28437</v>
      </c>
      <c r="E1208" s="127">
        <v>115</v>
      </c>
      <c r="F1208" s="136" t="s">
        <v>1104</v>
      </c>
      <c r="G1208" s="136" t="s">
        <v>728</v>
      </c>
      <c r="H1208" s="136" t="s">
        <v>369</v>
      </c>
      <c r="I1208" s="136" t="s">
        <v>94</v>
      </c>
      <c r="J1208" s="136"/>
      <c r="K1208" s="136"/>
      <c r="L1208" s="234">
        <v>229.62609999999998</v>
      </c>
      <c r="M1208" s="205">
        <v>0</v>
      </c>
      <c r="N1208" s="205">
        <v>0</v>
      </c>
      <c r="O1208" s="205">
        <v>0</v>
      </c>
      <c r="P1208" s="187">
        <v>0</v>
      </c>
      <c r="Q1208" s="188">
        <v>0</v>
      </c>
    </row>
    <row r="1209" spans="1:17" ht="11.25" customHeight="1">
      <c r="A1209" s="124">
        <f t="shared" si="18"/>
        <v>260</v>
      </c>
      <c r="B1209" s="136" t="s">
        <v>544</v>
      </c>
      <c r="C1209" s="250">
        <v>4</v>
      </c>
      <c r="D1209" s="138">
        <v>28654</v>
      </c>
      <c r="E1209" s="127">
        <v>115</v>
      </c>
      <c r="F1209" s="136" t="s">
        <v>1104</v>
      </c>
      <c r="G1209" s="136" t="s">
        <v>728</v>
      </c>
      <c r="H1209" s="136" t="s">
        <v>369</v>
      </c>
      <c r="I1209" s="136" t="s">
        <v>94</v>
      </c>
      <c r="J1209" s="136"/>
      <c r="K1209" s="136"/>
      <c r="L1209" s="234">
        <v>261.89394999999996</v>
      </c>
      <c r="M1209" s="205">
        <v>0</v>
      </c>
      <c r="N1209" s="205">
        <v>0</v>
      </c>
      <c r="O1209" s="205">
        <v>0</v>
      </c>
      <c r="P1209" s="187">
        <v>0</v>
      </c>
      <c r="Q1209" s="188">
        <v>0</v>
      </c>
    </row>
    <row r="1210" spans="1:17" s="4" customFormat="1" ht="11.25" customHeight="1">
      <c r="A1210" s="267">
        <f t="shared" si="18"/>
        <v>261</v>
      </c>
      <c r="B1210" s="209" t="s">
        <v>118</v>
      </c>
      <c r="C1210" s="248">
        <v>0</v>
      </c>
      <c r="D1210" s="210"/>
      <c r="E1210" s="271">
        <f>SUM(E1211:E1212)</f>
        <v>36.799999999999997</v>
      </c>
      <c r="F1210" s="209" t="s">
        <v>955</v>
      </c>
      <c r="G1210" s="209" t="s">
        <v>326</v>
      </c>
      <c r="H1210" s="209" t="s">
        <v>119</v>
      </c>
      <c r="I1210" s="209" t="s">
        <v>827</v>
      </c>
      <c r="J1210" s="209" t="s">
        <v>120</v>
      </c>
      <c r="K1210" s="209" t="s">
        <v>668</v>
      </c>
      <c r="L1210" s="244">
        <v>0</v>
      </c>
      <c r="M1210" s="244">
        <v>0</v>
      </c>
      <c r="N1210" s="244">
        <v>0</v>
      </c>
      <c r="O1210" s="244">
        <v>0</v>
      </c>
      <c r="P1210" s="211">
        <v>0</v>
      </c>
      <c r="Q1210" s="212">
        <v>0</v>
      </c>
    </row>
    <row r="1211" spans="1:17" ht="11.25" customHeight="1">
      <c r="A1211" s="124">
        <f t="shared" si="18"/>
        <v>261</v>
      </c>
      <c r="B1211" s="53" t="s">
        <v>118</v>
      </c>
      <c r="C1211" s="249">
        <v>1</v>
      </c>
      <c r="D1211" s="55">
        <v>37182</v>
      </c>
      <c r="E1211" s="92">
        <v>18.399999999999999</v>
      </c>
      <c r="F1211" s="53" t="s">
        <v>955</v>
      </c>
      <c r="G1211" s="53" t="s">
        <v>326</v>
      </c>
      <c r="H1211" s="53" t="s">
        <v>119</v>
      </c>
      <c r="I1211" s="53" t="s">
        <v>827</v>
      </c>
      <c r="J1211" s="53" t="s">
        <v>120</v>
      </c>
      <c r="K1211" s="53" t="s">
        <v>668</v>
      </c>
      <c r="L1211" s="234">
        <v>0</v>
      </c>
      <c r="M1211" s="234">
        <v>0</v>
      </c>
      <c r="N1211" s="234">
        <v>0</v>
      </c>
      <c r="O1211" s="234">
        <v>0</v>
      </c>
      <c r="P1211" s="187">
        <v>0</v>
      </c>
      <c r="Q1211" s="188">
        <v>0</v>
      </c>
    </row>
    <row r="1212" spans="1:17" ht="11.25" customHeight="1">
      <c r="A1212" s="124">
        <f t="shared" si="18"/>
        <v>261</v>
      </c>
      <c r="B1212" s="53" t="s">
        <v>118</v>
      </c>
      <c r="C1212" s="249">
        <v>2</v>
      </c>
      <c r="D1212" s="55">
        <v>37182</v>
      </c>
      <c r="E1212" s="92">
        <v>18.399999999999999</v>
      </c>
      <c r="F1212" s="53" t="s">
        <v>955</v>
      </c>
      <c r="G1212" s="53" t="s">
        <v>326</v>
      </c>
      <c r="H1212" s="53" t="s">
        <v>119</v>
      </c>
      <c r="I1212" s="53" t="s">
        <v>827</v>
      </c>
      <c r="J1212" s="53" t="s">
        <v>120</v>
      </c>
      <c r="K1212" s="53" t="s">
        <v>668</v>
      </c>
      <c r="L1212" s="234">
        <v>0</v>
      </c>
      <c r="M1212" s="234">
        <v>0</v>
      </c>
      <c r="N1212" s="234">
        <v>0</v>
      </c>
      <c r="O1212" s="234">
        <v>0</v>
      </c>
      <c r="P1212" s="187">
        <v>0</v>
      </c>
      <c r="Q1212" s="188">
        <v>0</v>
      </c>
    </row>
    <row r="1213" spans="1:17" s="4" customFormat="1" ht="11.25" customHeight="1">
      <c r="A1213" s="267">
        <f t="shared" si="18"/>
        <v>262</v>
      </c>
      <c r="B1213" s="209" t="s">
        <v>805</v>
      </c>
      <c r="C1213" s="248">
        <v>0</v>
      </c>
      <c r="D1213" s="210"/>
      <c r="E1213" s="271">
        <f>SUM(E1214:E1215)</f>
        <v>440</v>
      </c>
      <c r="F1213" s="209" t="s">
        <v>142</v>
      </c>
      <c r="G1213" s="209" t="s">
        <v>569</v>
      </c>
      <c r="H1213" s="209" t="s">
        <v>518</v>
      </c>
      <c r="I1213" s="209" t="s">
        <v>368</v>
      </c>
      <c r="J1213" s="209"/>
      <c r="K1213" s="209"/>
      <c r="L1213" s="244">
        <v>1499.0265499999998</v>
      </c>
      <c r="M1213" s="244">
        <v>0</v>
      </c>
      <c r="N1213" s="244">
        <v>0</v>
      </c>
      <c r="O1213" s="244">
        <v>0</v>
      </c>
      <c r="P1213" s="211">
        <v>0</v>
      </c>
      <c r="Q1213" s="212">
        <v>0</v>
      </c>
    </row>
    <row r="1214" spans="1:17" ht="11.25" customHeight="1">
      <c r="A1214" s="124">
        <f t="shared" si="18"/>
        <v>262</v>
      </c>
      <c r="B1214" s="53" t="s">
        <v>805</v>
      </c>
      <c r="C1214" s="249">
        <v>1</v>
      </c>
      <c r="D1214" s="55">
        <v>30520</v>
      </c>
      <c r="E1214" s="92">
        <v>220</v>
      </c>
      <c r="F1214" s="53" t="s">
        <v>142</v>
      </c>
      <c r="G1214" s="53" t="s">
        <v>569</v>
      </c>
      <c r="H1214" s="53" t="s">
        <v>518</v>
      </c>
      <c r="I1214" s="53" t="s">
        <v>368</v>
      </c>
      <c r="J1214" s="53"/>
      <c r="K1214" s="53"/>
      <c r="L1214" s="234">
        <v>0</v>
      </c>
      <c r="M1214" s="234">
        <v>0</v>
      </c>
      <c r="N1214" s="234">
        <v>0</v>
      </c>
      <c r="O1214" s="234">
        <v>0</v>
      </c>
      <c r="P1214" s="187">
        <v>0</v>
      </c>
      <c r="Q1214" s="188">
        <v>0</v>
      </c>
    </row>
    <row r="1215" spans="1:17" ht="11.25" customHeight="1">
      <c r="A1215" s="124">
        <f t="shared" si="18"/>
        <v>262</v>
      </c>
      <c r="B1215" s="53" t="s">
        <v>805</v>
      </c>
      <c r="C1215" s="249">
        <v>2</v>
      </c>
      <c r="D1215" s="55">
        <v>31310</v>
      </c>
      <c r="E1215" s="92">
        <v>220</v>
      </c>
      <c r="F1215" s="53" t="s">
        <v>142</v>
      </c>
      <c r="G1215" s="53" t="s">
        <v>569</v>
      </c>
      <c r="H1215" s="53" t="s">
        <v>518</v>
      </c>
      <c r="I1215" s="53" t="s">
        <v>368</v>
      </c>
      <c r="J1215" s="53"/>
      <c r="K1215" s="53"/>
      <c r="L1215" s="234">
        <v>1499.0265499999998</v>
      </c>
      <c r="M1215" s="234">
        <v>0</v>
      </c>
      <c r="N1215" s="234">
        <v>0</v>
      </c>
      <c r="O1215" s="234">
        <v>0</v>
      </c>
      <c r="P1215" s="187">
        <v>0</v>
      </c>
      <c r="Q1215" s="188">
        <v>0</v>
      </c>
    </row>
    <row r="1216" spans="1:17" ht="11.25" customHeight="1">
      <c r="A1216" s="267">
        <f t="shared" si="18"/>
        <v>263</v>
      </c>
      <c r="B1216" s="209" t="s">
        <v>543</v>
      </c>
      <c r="C1216" s="248">
        <v>0</v>
      </c>
      <c r="D1216" s="210"/>
      <c r="E1216" s="271">
        <f>SUM(E1217:E1222)</f>
        <v>114.75</v>
      </c>
      <c r="F1216" s="209" t="s">
        <v>438</v>
      </c>
      <c r="G1216" s="209" t="s">
        <v>728</v>
      </c>
      <c r="H1216" s="209" t="s">
        <v>369</v>
      </c>
      <c r="I1216" s="209" t="s">
        <v>94</v>
      </c>
      <c r="J1216" s="209"/>
      <c r="K1216" s="209"/>
      <c r="L1216" s="244">
        <v>478.67460000000005</v>
      </c>
      <c r="M1216" s="244">
        <v>0</v>
      </c>
      <c r="N1216" s="244">
        <v>0</v>
      </c>
      <c r="O1216" s="244">
        <v>0</v>
      </c>
      <c r="P1216" s="211">
        <v>0</v>
      </c>
      <c r="Q1216" s="212">
        <v>0</v>
      </c>
    </row>
    <row r="1217" spans="1:17" ht="11.25" customHeight="1">
      <c r="A1217" s="124">
        <f t="shared" si="18"/>
        <v>263</v>
      </c>
      <c r="B1217" s="53" t="s">
        <v>543</v>
      </c>
      <c r="C1217" s="249">
        <v>1</v>
      </c>
      <c r="D1217" s="55">
        <v>20315</v>
      </c>
      <c r="E1217" s="8">
        <v>17</v>
      </c>
      <c r="F1217" s="53" t="s">
        <v>438</v>
      </c>
      <c r="G1217" s="53" t="s">
        <v>728</v>
      </c>
      <c r="H1217" s="53" t="s">
        <v>369</v>
      </c>
      <c r="I1217" s="53" t="s">
        <v>94</v>
      </c>
      <c r="J1217" s="53"/>
      <c r="K1217" s="53"/>
      <c r="L1217" s="234">
        <v>81.858649999999997</v>
      </c>
      <c r="M1217" s="205">
        <v>0</v>
      </c>
      <c r="N1217" s="205">
        <v>0</v>
      </c>
      <c r="O1217" s="205">
        <v>0</v>
      </c>
      <c r="P1217" s="187">
        <v>0</v>
      </c>
      <c r="Q1217" s="188">
        <v>0</v>
      </c>
    </row>
    <row r="1218" spans="1:17" ht="11.25" customHeight="1">
      <c r="A1218" s="124">
        <f t="shared" si="18"/>
        <v>263</v>
      </c>
      <c r="B1218" s="53" t="s">
        <v>543</v>
      </c>
      <c r="C1218" s="249">
        <v>2</v>
      </c>
      <c r="D1218" s="55">
        <v>20435</v>
      </c>
      <c r="E1218" s="8">
        <v>17</v>
      </c>
      <c r="F1218" s="53" t="s">
        <v>438</v>
      </c>
      <c r="G1218" s="53" t="s">
        <v>728</v>
      </c>
      <c r="H1218" s="53" t="s">
        <v>369</v>
      </c>
      <c r="I1218" s="53" t="s">
        <v>94</v>
      </c>
      <c r="J1218" s="53"/>
      <c r="K1218" s="53"/>
      <c r="L1218" s="234">
        <v>25.1934</v>
      </c>
      <c r="M1218" s="205">
        <v>0</v>
      </c>
      <c r="N1218" s="205">
        <v>0</v>
      </c>
      <c r="O1218" s="205">
        <v>0</v>
      </c>
      <c r="P1218" s="187">
        <v>0</v>
      </c>
      <c r="Q1218" s="188">
        <v>0</v>
      </c>
    </row>
    <row r="1219" spans="1:17" ht="11.25" customHeight="1">
      <c r="A1219" s="124">
        <f t="shared" si="18"/>
        <v>263</v>
      </c>
      <c r="B1219" s="53" t="s">
        <v>543</v>
      </c>
      <c r="C1219" s="249">
        <v>3</v>
      </c>
      <c r="D1219" s="55">
        <v>20632</v>
      </c>
      <c r="E1219" s="8">
        <v>17</v>
      </c>
      <c r="F1219" s="53" t="s">
        <v>438</v>
      </c>
      <c r="G1219" s="53" t="s">
        <v>728</v>
      </c>
      <c r="H1219" s="53" t="s">
        <v>369</v>
      </c>
      <c r="I1219" s="53" t="s">
        <v>94</v>
      </c>
      <c r="J1219" s="53"/>
      <c r="K1219" s="53"/>
      <c r="L1219" s="234">
        <v>84.196900000000014</v>
      </c>
      <c r="M1219" s="205">
        <v>0</v>
      </c>
      <c r="N1219" s="205">
        <v>0</v>
      </c>
      <c r="O1219" s="205">
        <v>0</v>
      </c>
      <c r="P1219" s="187">
        <v>0</v>
      </c>
      <c r="Q1219" s="188">
        <v>0</v>
      </c>
    </row>
    <row r="1220" spans="1:17" ht="11.25" customHeight="1">
      <c r="A1220" s="124">
        <f t="shared" ref="A1220:A1283" si="19">IF(C1220&gt;0,A1219,A1219+1)</f>
        <v>263</v>
      </c>
      <c r="B1220" s="53" t="s">
        <v>543</v>
      </c>
      <c r="C1220" s="249">
        <v>4</v>
      </c>
      <c r="D1220" s="55">
        <v>21565</v>
      </c>
      <c r="E1220" s="8">
        <v>21.25</v>
      </c>
      <c r="F1220" s="53" t="s">
        <v>438</v>
      </c>
      <c r="G1220" s="53" t="s">
        <v>728</v>
      </c>
      <c r="H1220" s="53" t="s">
        <v>369</v>
      </c>
      <c r="I1220" s="53" t="s">
        <v>94</v>
      </c>
      <c r="J1220" s="53"/>
      <c r="K1220" s="53"/>
      <c r="L1220" s="234">
        <v>100.30595</v>
      </c>
      <c r="M1220" s="205">
        <v>0</v>
      </c>
      <c r="N1220" s="205">
        <v>0</v>
      </c>
      <c r="O1220" s="205">
        <v>0</v>
      </c>
      <c r="P1220" s="187">
        <v>0</v>
      </c>
      <c r="Q1220" s="188">
        <v>0</v>
      </c>
    </row>
    <row r="1221" spans="1:17" ht="11.25" customHeight="1">
      <c r="A1221" s="124">
        <f t="shared" si="19"/>
        <v>263</v>
      </c>
      <c r="B1221" s="53" t="s">
        <v>543</v>
      </c>
      <c r="C1221" s="249">
        <v>5</v>
      </c>
      <c r="D1221" s="55">
        <v>21769</v>
      </c>
      <c r="E1221" s="8">
        <v>21.25</v>
      </c>
      <c r="F1221" s="53" t="s">
        <v>438</v>
      </c>
      <c r="G1221" s="53" t="s">
        <v>728</v>
      </c>
      <c r="H1221" s="53" t="s">
        <v>369</v>
      </c>
      <c r="I1221" s="53" t="s">
        <v>94</v>
      </c>
      <c r="J1221" s="53"/>
      <c r="K1221" s="53"/>
      <c r="L1221" s="234">
        <v>4.4476499999999994</v>
      </c>
      <c r="M1221" s="205">
        <v>0</v>
      </c>
      <c r="N1221" s="205">
        <v>0</v>
      </c>
      <c r="O1221" s="205">
        <v>0</v>
      </c>
      <c r="P1221" s="187">
        <v>0</v>
      </c>
      <c r="Q1221" s="188">
        <v>0</v>
      </c>
    </row>
    <row r="1222" spans="1:17" s="4" customFormat="1" ht="11.25" customHeight="1">
      <c r="A1222" s="124">
        <f t="shared" si="19"/>
        <v>263</v>
      </c>
      <c r="B1222" s="53" t="s">
        <v>543</v>
      </c>
      <c r="C1222" s="249">
        <v>6</v>
      </c>
      <c r="D1222" s="55">
        <v>21770</v>
      </c>
      <c r="E1222" s="8">
        <v>21.25</v>
      </c>
      <c r="F1222" s="53" t="s">
        <v>438</v>
      </c>
      <c r="G1222" s="53" t="s">
        <v>728</v>
      </c>
      <c r="H1222" s="53" t="s">
        <v>369</v>
      </c>
      <c r="I1222" s="53" t="s">
        <v>94</v>
      </c>
      <c r="J1222" s="53"/>
      <c r="K1222" s="53"/>
      <c r="L1222" s="234">
        <v>182.67205000000004</v>
      </c>
      <c r="M1222" s="205">
        <v>0</v>
      </c>
      <c r="N1222" s="205">
        <v>0</v>
      </c>
      <c r="O1222" s="205">
        <v>0</v>
      </c>
      <c r="P1222" s="187">
        <v>0</v>
      </c>
      <c r="Q1222" s="188">
        <v>0</v>
      </c>
    </row>
    <row r="1223" spans="1:17" ht="11.25" customHeight="1">
      <c r="A1223" s="267">
        <f t="shared" si="19"/>
        <v>264</v>
      </c>
      <c r="B1223" s="209" t="s">
        <v>261</v>
      </c>
      <c r="C1223" s="248">
        <v>0</v>
      </c>
      <c r="D1223" s="210"/>
      <c r="E1223" s="271">
        <f>SUM(E1224:E1226)</f>
        <v>0</v>
      </c>
      <c r="F1223" s="209" t="s">
        <v>123</v>
      </c>
      <c r="G1223" s="209" t="s">
        <v>326</v>
      </c>
      <c r="H1223" s="209" t="s">
        <v>937</v>
      </c>
      <c r="I1223" s="209" t="s">
        <v>94</v>
      </c>
      <c r="J1223" s="209"/>
      <c r="K1223" s="209"/>
      <c r="L1223" s="244">
        <v>0</v>
      </c>
      <c r="M1223" s="244">
        <v>0</v>
      </c>
      <c r="N1223" s="244">
        <v>0</v>
      </c>
      <c r="O1223" s="244">
        <v>0</v>
      </c>
      <c r="P1223" s="211">
        <v>0</v>
      </c>
      <c r="Q1223" s="212">
        <v>0</v>
      </c>
    </row>
    <row r="1224" spans="1:17" ht="11.25" customHeight="1">
      <c r="A1224" s="124">
        <f t="shared" si="19"/>
        <v>264</v>
      </c>
      <c r="B1224" s="53" t="s">
        <v>261</v>
      </c>
      <c r="C1224" s="249">
        <v>1</v>
      </c>
      <c r="D1224" s="55">
        <v>37711</v>
      </c>
      <c r="E1224" s="92">
        <v>0</v>
      </c>
      <c r="F1224" s="53" t="s">
        <v>123</v>
      </c>
      <c r="G1224" s="53" t="s">
        <v>326</v>
      </c>
      <c r="H1224" s="53" t="s">
        <v>937</v>
      </c>
      <c r="I1224" s="53" t="s">
        <v>94</v>
      </c>
      <c r="J1224" s="53"/>
      <c r="K1224" s="53"/>
      <c r="L1224" s="205">
        <v>0</v>
      </c>
      <c r="M1224" s="205">
        <v>0</v>
      </c>
      <c r="N1224" s="205">
        <v>0</v>
      </c>
      <c r="O1224" s="205">
        <v>0</v>
      </c>
      <c r="P1224" s="187">
        <v>0</v>
      </c>
      <c r="Q1224" s="188">
        <v>0</v>
      </c>
    </row>
    <row r="1225" spans="1:17" ht="11.25" customHeight="1">
      <c r="A1225" s="124">
        <f t="shared" si="19"/>
        <v>264</v>
      </c>
      <c r="B1225" s="53" t="s">
        <v>261</v>
      </c>
      <c r="C1225" s="249">
        <v>2</v>
      </c>
      <c r="D1225" s="55">
        <v>37711</v>
      </c>
      <c r="E1225" s="92">
        <v>0</v>
      </c>
      <c r="F1225" s="53" t="s">
        <v>123</v>
      </c>
      <c r="G1225" s="53" t="s">
        <v>326</v>
      </c>
      <c r="H1225" s="53" t="s">
        <v>937</v>
      </c>
      <c r="I1225" s="53" t="s">
        <v>94</v>
      </c>
      <c r="J1225" s="53"/>
      <c r="K1225" s="53"/>
      <c r="L1225" s="205">
        <v>0</v>
      </c>
      <c r="M1225" s="205">
        <v>0</v>
      </c>
      <c r="N1225" s="205">
        <v>0</v>
      </c>
      <c r="O1225" s="205">
        <v>0</v>
      </c>
      <c r="P1225" s="187">
        <v>0</v>
      </c>
      <c r="Q1225" s="188">
        <v>0</v>
      </c>
    </row>
    <row r="1226" spans="1:17" s="4" customFormat="1" ht="11.25" customHeight="1">
      <c r="A1226" s="124">
        <f t="shared" si="19"/>
        <v>264</v>
      </c>
      <c r="B1226" s="53" t="s">
        <v>261</v>
      </c>
      <c r="C1226" s="249">
        <v>3</v>
      </c>
      <c r="D1226" s="55">
        <v>37711</v>
      </c>
      <c r="E1226" s="92">
        <v>0</v>
      </c>
      <c r="F1226" s="53" t="s">
        <v>123</v>
      </c>
      <c r="G1226" s="53" t="s">
        <v>326</v>
      </c>
      <c r="H1226" s="53" t="s">
        <v>937</v>
      </c>
      <c r="I1226" s="53" t="s">
        <v>94</v>
      </c>
      <c r="J1226" s="53"/>
      <c r="K1226" s="53"/>
      <c r="L1226" s="205">
        <v>0</v>
      </c>
      <c r="M1226" s="205">
        <v>0</v>
      </c>
      <c r="N1226" s="205">
        <v>0</v>
      </c>
      <c r="O1226" s="205">
        <v>0</v>
      </c>
      <c r="P1226" s="187">
        <v>0</v>
      </c>
      <c r="Q1226" s="188">
        <v>0</v>
      </c>
    </row>
    <row r="1227" spans="1:17" ht="11.25" customHeight="1">
      <c r="A1227" s="267">
        <f t="shared" si="19"/>
        <v>265</v>
      </c>
      <c r="B1227" s="209" t="s">
        <v>840</v>
      </c>
      <c r="C1227" s="248">
        <v>0</v>
      </c>
      <c r="D1227" s="210"/>
      <c r="E1227" s="271">
        <f>SUM(E1228:E1230)</f>
        <v>60</v>
      </c>
      <c r="F1227" s="209" t="s">
        <v>520</v>
      </c>
      <c r="G1227" s="209" t="s">
        <v>728</v>
      </c>
      <c r="H1227" s="209" t="s">
        <v>621</v>
      </c>
      <c r="I1227" s="209" t="s">
        <v>94</v>
      </c>
      <c r="J1227" s="209"/>
      <c r="K1227" s="209"/>
      <c r="L1227" s="244">
        <v>105.46005</v>
      </c>
      <c r="M1227" s="244">
        <v>0</v>
      </c>
      <c r="N1227" s="244">
        <v>0</v>
      </c>
      <c r="O1227" s="244">
        <v>0</v>
      </c>
      <c r="P1227" s="211">
        <v>0</v>
      </c>
      <c r="Q1227" s="212">
        <v>0</v>
      </c>
    </row>
    <row r="1228" spans="1:17" ht="11.25" customHeight="1">
      <c r="A1228" s="124">
        <f t="shared" si="19"/>
        <v>265</v>
      </c>
      <c r="B1228" s="53" t="s">
        <v>840</v>
      </c>
      <c r="C1228" s="249">
        <v>1</v>
      </c>
      <c r="D1228" s="55">
        <v>38957</v>
      </c>
      <c r="E1228" s="8">
        <v>20</v>
      </c>
      <c r="F1228" s="53" t="s">
        <v>520</v>
      </c>
      <c r="G1228" s="53" t="s">
        <v>728</v>
      </c>
      <c r="H1228" s="53" t="s">
        <v>621</v>
      </c>
      <c r="I1228" s="53" t="s">
        <v>94</v>
      </c>
      <c r="J1228" s="53"/>
      <c r="K1228" s="53"/>
      <c r="L1228" s="234">
        <v>45.431699999999992</v>
      </c>
      <c r="M1228" s="205">
        <v>0</v>
      </c>
      <c r="N1228" s="205">
        <v>0</v>
      </c>
      <c r="O1228" s="205">
        <v>0</v>
      </c>
      <c r="P1228" s="187">
        <v>0</v>
      </c>
      <c r="Q1228" s="188">
        <v>0</v>
      </c>
    </row>
    <row r="1229" spans="1:17" ht="11.25" customHeight="1">
      <c r="A1229" s="124">
        <f t="shared" si="19"/>
        <v>265</v>
      </c>
      <c r="B1229" s="53" t="s">
        <v>840</v>
      </c>
      <c r="C1229" s="249">
        <v>2</v>
      </c>
      <c r="D1229" s="55">
        <v>38969</v>
      </c>
      <c r="E1229" s="8">
        <v>20</v>
      </c>
      <c r="F1229" s="53" t="s">
        <v>520</v>
      </c>
      <c r="G1229" s="53" t="s">
        <v>728</v>
      </c>
      <c r="H1229" s="53" t="s">
        <v>621</v>
      </c>
      <c r="I1229" s="53" t="s">
        <v>94</v>
      </c>
      <c r="J1229" s="53"/>
      <c r="K1229" s="53"/>
      <c r="L1229" s="234">
        <v>30.805199999999999</v>
      </c>
      <c r="M1229" s="205">
        <v>0</v>
      </c>
      <c r="N1229" s="205">
        <v>0</v>
      </c>
      <c r="O1229" s="205">
        <v>0</v>
      </c>
      <c r="P1229" s="187">
        <v>0</v>
      </c>
      <c r="Q1229" s="188">
        <v>0</v>
      </c>
    </row>
    <row r="1230" spans="1:17" ht="11.25" customHeight="1">
      <c r="A1230" s="124">
        <f t="shared" si="19"/>
        <v>265</v>
      </c>
      <c r="B1230" s="53" t="s">
        <v>840</v>
      </c>
      <c r="C1230" s="249">
        <v>3</v>
      </c>
      <c r="D1230" s="55">
        <v>38947</v>
      </c>
      <c r="E1230" s="8">
        <v>20</v>
      </c>
      <c r="F1230" s="53"/>
      <c r="G1230" s="53"/>
      <c r="H1230" s="53"/>
      <c r="I1230" s="53" t="s">
        <v>94</v>
      </c>
      <c r="J1230" s="53"/>
      <c r="K1230" s="53"/>
      <c r="L1230" s="234">
        <v>29.223149999999997</v>
      </c>
      <c r="M1230" s="205">
        <v>0</v>
      </c>
      <c r="N1230" s="205">
        <v>0</v>
      </c>
      <c r="O1230" s="205">
        <v>0</v>
      </c>
      <c r="P1230" s="187">
        <v>0</v>
      </c>
      <c r="Q1230" s="188">
        <v>0</v>
      </c>
    </row>
    <row r="1231" spans="1:17" ht="11.25" customHeight="1">
      <c r="A1231" s="267">
        <f t="shared" si="19"/>
        <v>266</v>
      </c>
      <c r="B1231" s="209" t="s">
        <v>898</v>
      </c>
      <c r="C1231" s="248">
        <v>0</v>
      </c>
      <c r="D1231" s="210"/>
      <c r="E1231" s="271">
        <f>SUM(E1232:E1233)</f>
        <v>540</v>
      </c>
      <c r="F1231" s="209" t="s">
        <v>810</v>
      </c>
      <c r="G1231" s="209" t="s">
        <v>326</v>
      </c>
      <c r="H1231" s="209" t="s">
        <v>899</v>
      </c>
      <c r="I1231" s="209" t="s">
        <v>827</v>
      </c>
      <c r="J1231" s="209" t="s">
        <v>571</v>
      </c>
      <c r="K1231" s="209" t="s">
        <v>826</v>
      </c>
      <c r="L1231" s="244">
        <v>3541.5074999999997</v>
      </c>
      <c r="M1231" s="244">
        <v>2813.2888969999999</v>
      </c>
      <c r="N1231" s="244">
        <v>0</v>
      </c>
      <c r="O1231" s="244">
        <v>539.52399999999989</v>
      </c>
      <c r="P1231" s="211">
        <v>3504890.2519696765</v>
      </c>
      <c r="Q1231" s="212">
        <v>0.98966054765369749</v>
      </c>
    </row>
    <row r="1232" spans="1:17" s="4" customFormat="1" ht="11.25" customHeight="1">
      <c r="A1232" s="124">
        <f t="shared" si="19"/>
        <v>266</v>
      </c>
      <c r="B1232" s="53" t="s">
        <v>898</v>
      </c>
      <c r="C1232" s="249">
        <v>1</v>
      </c>
      <c r="D1232" s="55">
        <v>41232</v>
      </c>
      <c r="E1232" s="92">
        <v>270</v>
      </c>
      <c r="F1232" s="53" t="s">
        <v>810</v>
      </c>
      <c r="G1232" s="53" t="s">
        <v>326</v>
      </c>
      <c r="H1232" s="53" t="s">
        <v>899</v>
      </c>
      <c r="I1232" s="53" t="s">
        <v>827</v>
      </c>
      <c r="J1232" s="53" t="s">
        <v>571</v>
      </c>
      <c r="K1232" s="53" t="s">
        <v>826</v>
      </c>
      <c r="L1232" s="234">
        <v>1716.3888999999999</v>
      </c>
      <c r="M1232" s="234">
        <v>1367.6361529999999</v>
      </c>
      <c r="N1232" s="234">
        <v>0</v>
      </c>
      <c r="O1232" s="234">
        <v>307.19699999999995</v>
      </c>
      <c r="P1232" s="187">
        <v>1703967.3759079431</v>
      </c>
      <c r="Q1232" s="188">
        <v>0.99276298973265509</v>
      </c>
    </row>
    <row r="1233" spans="1:17" ht="11.25" customHeight="1">
      <c r="A1233" s="124">
        <f t="shared" si="19"/>
        <v>266</v>
      </c>
      <c r="B1233" s="53" t="s">
        <v>898</v>
      </c>
      <c r="C1233" s="249">
        <v>2</v>
      </c>
      <c r="D1233" s="55">
        <v>41362</v>
      </c>
      <c r="E1233" s="92">
        <v>270</v>
      </c>
      <c r="F1233" s="53" t="s">
        <v>810</v>
      </c>
      <c r="G1233" s="53" t="s">
        <v>326</v>
      </c>
      <c r="H1233" s="53" t="s">
        <v>899</v>
      </c>
      <c r="I1233" s="53" t="s">
        <v>827</v>
      </c>
      <c r="J1233" s="53" t="s">
        <v>571</v>
      </c>
      <c r="K1233" s="53" t="s">
        <v>826</v>
      </c>
      <c r="L1233" s="234">
        <v>1825.1186</v>
      </c>
      <c r="M1233" s="234">
        <v>1445.652744</v>
      </c>
      <c r="N1233" s="234">
        <v>0</v>
      </c>
      <c r="O1233" s="234">
        <v>232.327</v>
      </c>
      <c r="P1233" s="187">
        <v>1800922.8760617333</v>
      </c>
      <c r="Q1233" s="188">
        <v>0.98674293060282947</v>
      </c>
    </row>
    <row r="1234" spans="1:17" s="4" customFormat="1" ht="11.25" customHeight="1">
      <c r="A1234" s="267">
        <f t="shared" si="19"/>
        <v>267</v>
      </c>
      <c r="B1234" s="209" t="s">
        <v>907</v>
      </c>
      <c r="C1234" s="245">
        <v>0</v>
      </c>
      <c r="D1234" s="209"/>
      <c r="E1234" s="271">
        <f>SUM(E1235:E1236)</f>
        <v>1200</v>
      </c>
      <c r="F1234" s="209" t="s">
        <v>520</v>
      </c>
      <c r="G1234" s="209" t="s">
        <v>326</v>
      </c>
      <c r="H1234" s="209" t="s">
        <v>1026</v>
      </c>
      <c r="I1234" s="209" t="s">
        <v>827</v>
      </c>
      <c r="J1234" s="209" t="s">
        <v>571</v>
      </c>
      <c r="K1234" s="209" t="s">
        <v>826</v>
      </c>
      <c r="L1234" s="244">
        <v>7798.001170816995</v>
      </c>
      <c r="M1234" s="244">
        <v>5041.2448600000007</v>
      </c>
      <c r="N1234" s="244">
        <v>0</v>
      </c>
      <c r="O1234" s="244">
        <v>2305.27871</v>
      </c>
      <c r="P1234" s="211">
        <v>7688428.7919019004</v>
      </c>
      <c r="Q1234" s="212">
        <v>0.98594865831449796</v>
      </c>
    </row>
    <row r="1235" spans="1:17" s="4" customFormat="1" ht="11.25" customHeight="1">
      <c r="A1235" s="124">
        <f t="shared" si="19"/>
        <v>267</v>
      </c>
      <c r="B1235" s="53" t="s">
        <v>907</v>
      </c>
      <c r="C1235" s="238">
        <v>1</v>
      </c>
      <c r="D1235" s="55">
        <v>41329</v>
      </c>
      <c r="E1235" s="92">
        <v>600</v>
      </c>
      <c r="F1235" s="123" t="s">
        <v>520</v>
      </c>
      <c r="G1235" s="123" t="s">
        <v>326</v>
      </c>
      <c r="H1235" s="123" t="s">
        <v>1026</v>
      </c>
      <c r="I1235" s="53" t="s">
        <v>827</v>
      </c>
      <c r="J1235" s="53" t="s">
        <v>571</v>
      </c>
      <c r="K1235" s="53" t="s">
        <v>826</v>
      </c>
      <c r="L1235" s="234">
        <v>3915.337263079809</v>
      </c>
      <c r="M1235" s="234">
        <v>2535.6393250000001</v>
      </c>
      <c r="N1235" s="234">
        <v>0</v>
      </c>
      <c r="O1235" s="234">
        <v>1179.6387100000002</v>
      </c>
      <c r="P1235" s="187">
        <v>3845188.6476149643</v>
      </c>
      <c r="Q1235" s="188">
        <v>0.98208363398823384</v>
      </c>
    </row>
    <row r="1236" spans="1:17" ht="11.25" customHeight="1">
      <c r="A1236" s="124">
        <f t="shared" si="19"/>
        <v>267</v>
      </c>
      <c r="B1236" s="53" t="s">
        <v>907</v>
      </c>
      <c r="C1236" s="238">
        <v>2</v>
      </c>
      <c r="D1236" s="55">
        <v>43380</v>
      </c>
      <c r="E1236" s="92">
        <v>600</v>
      </c>
      <c r="F1236" s="123" t="s">
        <v>520</v>
      </c>
      <c r="G1236" s="123" t="s">
        <v>326</v>
      </c>
      <c r="H1236" s="123" t="s">
        <v>1026</v>
      </c>
      <c r="I1236" s="53" t="s">
        <v>827</v>
      </c>
      <c r="J1236" s="53" t="s">
        <v>571</v>
      </c>
      <c r="K1236" s="53" t="s">
        <v>826</v>
      </c>
      <c r="L1236" s="234">
        <v>3882.6639077371856</v>
      </c>
      <c r="M1236" s="234">
        <v>2505.6055350000001</v>
      </c>
      <c r="N1236" s="234">
        <v>0</v>
      </c>
      <c r="O1236" s="234">
        <v>1125.6399999999999</v>
      </c>
      <c r="P1236" s="187">
        <v>3843240.1442869352</v>
      </c>
      <c r="Q1236" s="188">
        <v>0.9898462075556711</v>
      </c>
    </row>
    <row r="1237" spans="1:17" ht="11.25" customHeight="1">
      <c r="A1237" s="267">
        <f t="shared" si="19"/>
        <v>268</v>
      </c>
      <c r="B1237" s="209" t="s">
        <v>681</v>
      </c>
      <c r="C1237" s="248">
        <v>0</v>
      </c>
      <c r="D1237" s="210"/>
      <c r="E1237" s="271">
        <f>SUM(E1238:E1239)</f>
        <v>1320</v>
      </c>
      <c r="F1237" s="209" t="s">
        <v>983</v>
      </c>
      <c r="G1237" s="209" t="s">
        <v>326</v>
      </c>
      <c r="H1237" s="209" t="s">
        <v>682</v>
      </c>
      <c r="I1237" s="209" t="s">
        <v>827</v>
      </c>
      <c r="J1237" s="209" t="s">
        <v>571</v>
      </c>
      <c r="K1237" s="209" t="s">
        <v>826</v>
      </c>
      <c r="L1237" s="244">
        <v>7600.26</v>
      </c>
      <c r="M1237" s="244">
        <v>4965.0709999999999</v>
      </c>
      <c r="N1237" s="244">
        <v>54.25412</v>
      </c>
      <c r="O1237" s="244">
        <v>1075.7311</v>
      </c>
      <c r="P1237" s="211">
        <v>6495493.5835076114</v>
      </c>
      <c r="Q1237" s="212">
        <v>0.85464097063884803</v>
      </c>
    </row>
    <row r="1238" spans="1:17" s="4" customFormat="1" ht="11.25" customHeight="1">
      <c r="A1238" s="124">
        <f t="shared" si="19"/>
        <v>268</v>
      </c>
      <c r="B1238" s="53" t="s">
        <v>681</v>
      </c>
      <c r="C1238" s="249">
        <v>1</v>
      </c>
      <c r="D1238" s="55">
        <v>40920</v>
      </c>
      <c r="E1238" s="92">
        <v>660</v>
      </c>
      <c r="F1238" s="53" t="s">
        <v>983</v>
      </c>
      <c r="G1238" s="53" t="s">
        <v>326</v>
      </c>
      <c r="H1238" s="53" t="s">
        <v>682</v>
      </c>
      <c r="I1238" s="53" t="s">
        <v>827</v>
      </c>
      <c r="J1238" s="53" t="s">
        <v>571</v>
      </c>
      <c r="K1238" s="53" t="s">
        <v>826</v>
      </c>
      <c r="L1238" s="234">
        <v>3665.74</v>
      </c>
      <c r="M1238" s="234">
        <v>2404.2020000000002</v>
      </c>
      <c r="N1238" s="234">
        <v>18.770250000000001</v>
      </c>
      <c r="O1238" s="234">
        <v>593.38430000000005</v>
      </c>
      <c r="P1238" s="187">
        <v>3132411.611906244</v>
      </c>
      <c r="Q1238" s="188">
        <v>0.85451003396483227</v>
      </c>
    </row>
    <row r="1239" spans="1:17" ht="11.25" customHeight="1">
      <c r="A1239" s="124">
        <f t="shared" si="19"/>
        <v>268</v>
      </c>
      <c r="B1239" s="53" t="s">
        <v>681</v>
      </c>
      <c r="C1239" s="249">
        <v>2</v>
      </c>
      <c r="D1239" s="55">
        <v>41010</v>
      </c>
      <c r="E1239" s="92">
        <v>660</v>
      </c>
      <c r="F1239" s="53" t="s">
        <v>983</v>
      </c>
      <c r="G1239" s="53" t="s">
        <v>326</v>
      </c>
      <c r="H1239" s="53" t="s">
        <v>682</v>
      </c>
      <c r="I1239" s="53" t="s">
        <v>827</v>
      </c>
      <c r="J1239" s="53" t="s">
        <v>571</v>
      </c>
      <c r="K1239" s="53" t="s">
        <v>826</v>
      </c>
      <c r="L1239" s="234">
        <v>3934.52</v>
      </c>
      <c r="M1239" s="234">
        <v>2560.8690000000001</v>
      </c>
      <c r="N1239" s="234">
        <v>35.483870000000003</v>
      </c>
      <c r="O1239" s="234">
        <v>482.34679999999997</v>
      </c>
      <c r="P1239" s="187">
        <v>3363081.9716013661</v>
      </c>
      <c r="Q1239" s="188">
        <v>0.85476296259807194</v>
      </c>
    </row>
    <row r="1240" spans="1:17" ht="11.25" customHeight="1">
      <c r="A1240" s="267">
        <f t="shared" si="19"/>
        <v>269</v>
      </c>
      <c r="B1240" s="209" t="s">
        <v>480</v>
      </c>
      <c r="C1240" s="248">
        <v>0</v>
      </c>
      <c r="D1240" s="210"/>
      <c r="E1240" s="271">
        <f>SUM(E1241:E1244)</f>
        <v>140</v>
      </c>
      <c r="F1240" s="209" t="s">
        <v>293</v>
      </c>
      <c r="G1240" s="209" t="s">
        <v>728</v>
      </c>
      <c r="H1240" s="209" t="s">
        <v>294</v>
      </c>
      <c r="I1240" s="209" t="s">
        <v>94</v>
      </c>
      <c r="J1240" s="209"/>
      <c r="K1240" s="209"/>
      <c r="L1240" s="244">
        <v>212.73099999999999</v>
      </c>
      <c r="M1240" s="244">
        <v>0</v>
      </c>
      <c r="N1240" s="244">
        <v>0</v>
      </c>
      <c r="O1240" s="244">
        <v>0</v>
      </c>
      <c r="P1240" s="211">
        <v>0</v>
      </c>
      <c r="Q1240" s="212">
        <v>0</v>
      </c>
    </row>
    <row r="1241" spans="1:17" ht="11.25" customHeight="1">
      <c r="A1241" s="124">
        <f t="shared" si="19"/>
        <v>269</v>
      </c>
      <c r="B1241" s="53" t="s">
        <v>646</v>
      </c>
      <c r="C1241" s="249">
        <v>1</v>
      </c>
      <c r="D1241" s="55">
        <v>31434</v>
      </c>
      <c r="E1241" s="8">
        <v>25</v>
      </c>
      <c r="F1241" s="53" t="s">
        <v>293</v>
      </c>
      <c r="G1241" s="53" t="s">
        <v>728</v>
      </c>
      <c r="H1241" s="53" t="s">
        <v>294</v>
      </c>
      <c r="I1241" s="53" t="s">
        <v>94</v>
      </c>
      <c r="J1241" s="53"/>
      <c r="K1241" s="53"/>
      <c r="L1241" s="234">
        <v>68.505749999999992</v>
      </c>
      <c r="M1241" s="205">
        <v>0</v>
      </c>
      <c r="N1241" s="205">
        <v>0</v>
      </c>
      <c r="O1241" s="205">
        <v>0</v>
      </c>
      <c r="P1241" s="187">
        <v>0</v>
      </c>
      <c r="Q1241" s="188">
        <v>0</v>
      </c>
    </row>
    <row r="1242" spans="1:17" ht="11.25" customHeight="1">
      <c r="A1242" s="124">
        <f t="shared" si="19"/>
        <v>269</v>
      </c>
      <c r="B1242" s="53" t="s">
        <v>646</v>
      </c>
      <c r="C1242" s="249">
        <v>2</v>
      </c>
      <c r="D1242" s="55">
        <v>31449</v>
      </c>
      <c r="E1242" s="8">
        <v>25</v>
      </c>
      <c r="F1242" s="53" t="s">
        <v>293</v>
      </c>
      <c r="G1242" s="53" t="s">
        <v>728</v>
      </c>
      <c r="H1242" s="53" t="s">
        <v>294</v>
      </c>
      <c r="I1242" s="53" t="s">
        <v>94</v>
      </c>
      <c r="J1242" s="53"/>
      <c r="K1242" s="53"/>
      <c r="L1242" s="234">
        <v>86.913249999999991</v>
      </c>
      <c r="M1242" s="205">
        <v>0</v>
      </c>
      <c r="N1242" s="205">
        <v>0</v>
      </c>
      <c r="O1242" s="205">
        <v>0</v>
      </c>
      <c r="P1242" s="187">
        <v>0</v>
      </c>
      <c r="Q1242" s="188">
        <v>0</v>
      </c>
    </row>
    <row r="1243" spans="1:17" ht="11.25" customHeight="1">
      <c r="A1243" s="124">
        <f t="shared" si="19"/>
        <v>269</v>
      </c>
      <c r="B1243" s="53" t="s">
        <v>647</v>
      </c>
      <c r="C1243" s="249">
        <v>3</v>
      </c>
      <c r="D1243" s="55">
        <v>32554</v>
      </c>
      <c r="E1243" s="8">
        <v>45</v>
      </c>
      <c r="F1243" s="53" t="s">
        <v>293</v>
      </c>
      <c r="G1243" s="53" t="s">
        <v>728</v>
      </c>
      <c r="H1243" s="53" t="s">
        <v>294</v>
      </c>
      <c r="I1243" s="53" t="s">
        <v>94</v>
      </c>
      <c r="J1243" s="53"/>
      <c r="K1243" s="53"/>
      <c r="L1243" s="234">
        <v>24.954600000000003</v>
      </c>
      <c r="M1243" s="205">
        <v>0</v>
      </c>
      <c r="N1243" s="205">
        <v>0</v>
      </c>
      <c r="O1243" s="205">
        <v>0</v>
      </c>
      <c r="P1243" s="187">
        <v>0</v>
      </c>
      <c r="Q1243" s="188">
        <v>0</v>
      </c>
    </row>
    <row r="1244" spans="1:17" ht="11.25" customHeight="1">
      <c r="A1244" s="124">
        <f t="shared" si="19"/>
        <v>269</v>
      </c>
      <c r="B1244" s="53" t="s">
        <v>647</v>
      </c>
      <c r="C1244" s="249">
        <v>4</v>
      </c>
      <c r="D1244" s="55">
        <v>32778</v>
      </c>
      <c r="E1244" s="8">
        <v>45</v>
      </c>
      <c r="F1244" s="53" t="s">
        <v>293</v>
      </c>
      <c r="G1244" s="53" t="s">
        <v>728</v>
      </c>
      <c r="H1244" s="53" t="s">
        <v>294</v>
      </c>
      <c r="I1244" s="53" t="s">
        <v>94</v>
      </c>
      <c r="J1244" s="53"/>
      <c r="K1244" s="53"/>
      <c r="L1244" s="234">
        <v>32.357399999999998</v>
      </c>
      <c r="M1244" s="205">
        <v>0</v>
      </c>
      <c r="N1244" s="205">
        <v>0</v>
      </c>
      <c r="O1244" s="205">
        <v>0</v>
      </c>
      <c r="P1244" s="187">
        <v>0</v>
      </c>
      <c r="Q1244" s="188">
        <v>0</v>
      </c>
    </row>
    <row r="1245" spans="1:17" s="4" customFormat="1" ht="11.25" customHeight="1">
      <c r="A1245" s="267">
        <f t="shared" si="19"/>
        <v>270</v>
      </c>
      <c r="B1245" s="209" t="s">
        <v>268</v>
      </c>
      <c r="C1245" s="248">
        <v>0</v>
      </c>
      <c r="D1245" s="210"/>
      <c r="E1245" s="271">
        <f>SUM(E1246:E1248)</f>
        <v>63.2</v>
      </c>
      <c r="F1245" s="209" t="s">
        <v>443</v>
      </c>
      <c r="G1245" s="209" t="s">
        <v>569</v>
      </c>
      <c r="H1245" s="209" t="s">
        <v>431</v>
      </c>
      <c r="I1245" s="209" t="s">
        <v>94</v>
      </c>
      <c r="J1245" s="209"/>
      <c r="K1245" s="209"/>
      <c r="L1245" s="244">
        <v>155.08069999999998</v>
      </c>
      <c r="M1245" s="244">
        <v>0</v>
      </c>
      <c r="N1245" s="244">
        <v>0</v>
      </c>
      <c r="O1245" s="244">
        <v>0</v>
      </c>
      <c r="P1245" s="211">
        <v>0</v>
      </c>
      <c r="Q1245" s="212">
        <v>0</v>
      </c>
    </row>
    <row r="1246" spans="1:17" ht="11.25" customHeight="1">
      <c r="A1246" s="124">
        <f t="shared" si="19"/>
        <v>270</v>
      </c>
      <c r="B1246" s="53" t="s">
        <v>268</v>
      </c>
      <c r="C1246" s="249">
        <v>1</v>
      </c>
      <c r="D1246" s="55">
        <v>21121</v>
      </c>
      <c r="E1246" s="8">
        <v>20</v>
      </c>
      <c r="F1246" s="53" t="s">
        <v>813</v>
      </c>
      <c r="G1246" s="53" t="s">
        <v>569</v>
      </c>
      <c r="H1246" s="53" t="s">
        <v>431</v>
      </c>
      <c r="I1246" s="53" t="s">
        <v>94</v>
      </c>
      <c r="J1246" s="53"/>
      <c r="K1246" s="53"/>
      <c r="L1246" s="234">
        <v>50.327099999999994</v>
      </c>
      <c r="M1246" s="205">
        <v>0</v>
      </c>
      <c r="N1246" s="205">
        <v>0</v>
      </c>
      <c r="O1246" s="205">
        <v>0</v>
      </c>
      <c r="P1246" s="187">
        <v>0</v>
      </c>
      <c r="Q1246" s="188">
        <v>0</v>
      </c>
    </row>
    <row r="1247" spans="1:17" ht="11.25" customHeight="1">
      <c r="A1247" s="124">
        <f t="shared" si="19"/>
        <v>270</v>
      </c>
      <c r="B1247" s="53" t="s">
        <v>268</v>
      </c>
      <c r="C1247" s="249">
        <v>2</v>
      </c>
      <c r="D1247" s="55">
        <v>21326</v>
      </c>
      <c r="E1247" s="8">
        <v>20</v>
      </c>
      <c r="F1247" s="53" t="s">
        <v>813</v>
      </c>
      <c r="G1247" s="53" t="s">
        <v>569</v>
      </c>
      <c r="H1247" s="53" t="s">
        <v>431</v>
      </c>
      <c r="I1247" s="53" t="s">
        <v>94</v>
      </c>
      <c r="J1247" s="53"/>
      <c r="K1247" s="53"/>
      <c r="L1247" s="234">
        <v>52.317099999999989</v>
      </c>
      <c r="M1247" s="205">
        <v>0</v>
      </c>
      <c r="N1247" s="205">
        <v>0</v>
      </c>
      <c r="O1247" s="205">
        <v>0</v>
      </c>
      <c r="P1247" s="187">
        <v>0</v>
      </c>
      <c r="Q1247" s="188">
        <v>0</v>
      </c>
    </row>
    <row r="1248" spans="1:17" ht="11.25" customHeight="1">
      <c r="A1248" s="124">
        <f t="shared" si="19"/>
        <v>270</v>
      </c>
      <c r="B1248" s="53" t="s">
        <v>268</v>
      </c>
      <c r="C1248" s="249">
        <v>3</v>
      </c>
      <c r="D1248" s="55">
        <v>21531</v>
      </c>
      <c r="E1248" s="8">
        <v>23.2</v>
      </c>
      <c r="F1248" s="53" t="s">
        <v>813</v>
      </c>
      <c r="G1248" s="53" t="s">
        <v>569</v>
      </c>
      <c r="H1248" s="53" t="s">
        <v>431</v>
      </c>
      <c r="I1248" s="53" t="s">
        <v>94</v>
      </c>
      <c r="J1248" s="53"/>
      <c r="K1248" s="53"/>
      <c r="L1248" s="234">
        <v>52.436499999999995</v>
      </c>
      <c r="M1248" s="205">
        <v>0</v>
      </c>
      <c r="N1248" s="205">
        <v>0</v>
      </c>
      <c r="O1248" s="205">
        <v>0</v>
      </c>
      <c r="P1248" s="187">
        <v>0</v>
      </c>
      <c r="Q1248" s="188">
        <v>0</v>
      </c>
    </row>
    <row r="1249" spans="1:17" s="4" customFormat="1" ht="11.25" customHeight="1">
      <c r="A1249" s="267">
        <f t="shared" si="19"/>
        <v>271</v>
      </c>
      <c r="B1249" s="209" t="s">
        <v>435</v>
      </c>
      <c r="C1249" s="248">
        <v>0</v>
      </c>
      <c r="D1249" s="210"/>
      <c r="E1249" s="271">
        <f>SUM(E1250:E1252)</f>
        <v>0</v>
      </c>
      <c r="F1249" s="209" t="s">
        <v>810</v>
      </c>
      <c r="G1249" s="209" t="s">
        <v>569</v>
      </c>
      <c r="H1249" s="209" t="s">
        <v>431</v>
      </c>
      <c r="I1249" s="209" t="s">
        <v>827</v>
      </c>
      <c r="J1249" s="209" t="s">
        <v>120</v>
      </c>
      <c r="K1249" s="209" t="s">
        <v>668</v>
      </c>
      <c r="L1249" s="244">
        <v>0</v>
      </c>
      <c r="M1249" s="244">
        <v>0</v>
      </c>
      <c r="N1249" s="244">
        <v>0</v>
      </c>
      <c r="O1249" s="244">
        <v>0</v>
      </c>
      <c r="P1249" s="211">
        <v>0</v>
      </c>
      <c r="Q1249" s="212">
        <v>0</v>
      </c>
    </row>
    <row r="1250" spans="1:17" ht="11.25" customHeight="1">
      <c r="A1250" s="124">
        <f t="shared" si="19"/>
        <v>271</v>
      </c>
      <c r="B1250" s="53" t="s">
        <v>435</v>
      </c>
      <c r="C1250" s="249">
        <v>1</v>
      </c>
      <c r="D1250" s="55">
        <v>32575</v>
      </c>
      <c r="E1250" s="92">
        <v>0</v>
      </c>
      <c r="F1250" s="53" t="s">
        <v>810</v>
      </c>
      <c r="G1250" s="53" t="s">
        <v>569</v>
      </c>
      <c r="H1250" s="53" t="s">
        <v>431</v>
      </c>
      <c r="I1250" s="53" t="s">
        <v>827</v>
      </c>
      <c r="J1250" s="53" t="s">
        <v>120</v>
      </c>
      <c r="K1250" s="53" t="s">
        <v>668</v>
      </c>
      <c r="L1250" s="205">
        <v>0</v>
      </c>
      <c r="M1250" s="205">
        <v>0</v>
      </c>
      <c r="N1250" s="205">
        <v>0</v>
      </c>
      <c r="O1250" s="205">
        <v>0</v>
      </c>
      <c r="P1250" s="187">
        <v>0</v>
      </c>
      <c r="Q1250" s="188">
        <v>0</v>
      </c>
    </row>
    <row r="1251" spans="1:17" ht="11.25" customHeight="1">
      <c r="A1251" s="124">
        <f t="shared" si="19"/>
        <v>271</v>
      </c>
      <c r="B1251" s="53" t="s">
        <v>435</v>
      </c>
      <c r="C1251" s="249">
        <v>2</v>
      </c>
      <c r="D1251" s="55">
        <v>32580</v>
      </c>
      <c r="E1251" s="92">
        <v>0</v>
      </c>
      <c r="F1251" s="53" t="s">
        <v>810</v>
      </c>
      <c r="G1251" s="53" t="s">
        <v>569</v>
      </c>
      <c r="H1251" s="53" t="s">
        <v>431</v>
      </c>
      <c r="I1251" s="53" t="s">
        <v>827</v>
      </c>
      <c r="J1251" s="53" t="s">
        <v>120</v>
      </c>
      <c r="K1251" s="53" t="s">
        <v>668</v>
      </c>
      <c r="L1251" s="205">
        <v>0</v>
      </c>
      <c r="M1251" s="205">
        <v>0</v>
      </c>
      <c r="N1251" s="205">
        <v>0</v>
      </c>
      <c r="O1251" s="205">
        <v>0</v>
      </c>
      <c r="P1251" s="187">
        <v>0</v>
      </c>
      <c r="Q1251" s="188">
        <v>0</v>
      </c>
    </row>
    <row r="1252" spans="1:17" ht="11.25" customHeight="1">
      <c r="A1252" s="124">
        <f t="shared" si="19"/>
        <v>271</v>
      </c>
      <c r="B1252" s="53" t="s">
        <v>435</v>
      </c>
      <c r="C1252" s="249">
        <v>3</v>
      </c>
      <c r="D1252" s="55">
        <v>32587</v>
      </c>
      <c r="E1252" s="92">
        <v>0</v>
      </c>
      <c r="F1252" s="53" t="s">
        <v>810</v>
      </c>
      <c r="G1252" s="53" t="s">
        <v>569</v>
      </c>
      <c r="H1252" s="53" t="s">
        <v>431</v>
      </c>
      <c r="I1252" s="53" t="s">
        <v>827</v>
      </c>
      <c r="J1252" s="53" t="s">
        <v>120</v>
      </c>
      <c r="K1252" s="53" t="s">
        <v>668</v>
      </c>
      <c r="L1252" s="205">
        <v>0</v>
      </c>
      <c r="M1252" s="205">
        <v>0</v>
      </c>
      <c r="N1252" s="205">
        <v>0</v>
      </c>
      <c r="O1252" s="205">
        <v>0</v>
      </c>
      <c r="P1252" s="187">
        <v>0</v>
      </c>
      <c r="Q1252" s="188">
        <v>0</v>
      </c>
    </row>
    <row r="1253" spans="1:17" s="4" customFormat="1" ht="11.25" customHeight="1">
      <c r="A1253" s="267">
        <f t="shared" si="19"/>
        <v>272</v>
      </c>
      <c r="B1253" s="209" t="s">
        <v>677</v>
      </c>
      <c r="C1253" s="248">
        <v>0</v>
      </c>
      <c r="D1253" s="210"/>
      <c r="E1253" s="271">
        <f>SUM(E1254:E1255)</f>
        <v>1050</v>
      </c>
      <c r="F1253" s="209" t="s">
        <v>810</v>
      </c>
      <c r="G1253" s="209" t="s">
        <v>326</v>
      </c>
      <c r="H1253" s="209" t="s">
        <v>678</v>
      </c>
      <c r="I1253" s="209" t="s">
        <v>827</v>
      </c>
      <c r="J1253" s="209" t="s">
        <v>571</v>
      </c>
      <c r="K1253" s="209" t="s">
        <v>826</v>
      </c>
      <c r="L1253" s="244">
        <v>6844.22</v>
      </c>
      <c r="M1253" s="244">
        <v>4309.3069999999998</v>
      </c>
      <c r="N1253" s="244">
        <v>0</v>
      </c>
      <c r="O1253" s="244">
        <v>1334.08</v>
      </c>
      <c r="P1253" s="211">
        <v>6548849.3421357498</v>
      </c>
      <c r="Q1253" s="212">
        <v>0.95684378090355804</v>
      </c>
    </row>
    <row r="1254" spans="1:17" ht="11.25" customHeight="1">
      <c r="A1254" s="124">
        <f t="shared" si="19"/>
        <v>272</v>
      </c>
      <c r="B1254" s="53" t="s">
        <v>677</v>
      </c>
      <c r="C1254" s="249">
        <v>1</v>
      </c>
      <c r="D1254" s="55">
        <v>40787</v>
      </c>
      <c r="E1254" s="92">
        <v>525</v>
      </c>
      <c r="F1254" s="53" t="s">
        <v>810</v>
      </c>
      <c r="G1254" s="53" t="s">
        <v>326</v>
      </c>
      <c r="H1254" s="53" t="s">
        <v>678</v>
      </c>
      <c r="I1254" s="53" t="s">
        <v>827</v>
      </c>
      <c r="J1254" s="53" t="s">
        <v>571</v>
      </c>
      <c r="K1254" s="53" t="s">
        <v>826</v>
      </c>
      <c r="L1254" s="234">
        <v>3768.32</v>
      </c>
      <c r="M1254" s="234">
        <v>2366.6469999999999</v>
      </c>
      <c r="N1254" s="234">
        <v>0</v>
      </c>
      <c r="O1254" s="234">
        <v>371.5</v>
      </c>
      <c r="P1254" s="187">
        <v>3595558.1019972889</v>
      </c>
      <c r="Q1254" s="188">
        <v>0.95415413287546935</v>
      </c>
    </row>
    <row r="1255" spans="1:17" s="4" customFormat="1" ht="11.25" customHeight="1">
      <c r="A1255" s="124">
        <f t="shared" si="19"/>
        <v>272</v>
      </c>
      <c r="B1255" s="53" t="s">
        <v>677</v>
      </c>
      <c r="C1255" s="249">
        <v>2</v>
      </c>
      <c r="D1255" s="55">
        <v>41114</v>
      </c>
      <c r="E1255" s="92">
        <v>525</v>
      </c>
      <c r="F1255" s="53" t="s">
        <v>810</v>
      </c>
      <c r="G1255" s="53" t="s">
        <v>326</v>
      </c>
      <c r="H1255" s="53" t="s">
        <v>678</v>
      </c>
      <c r="I1255" s="53" t="s">
        <v>827</v>
      </c>
      <c r="J1255" s="53" t="s">
        <v>571</v>
      </c>
      <c r="K1255" s="53" t="s">
        <v>826</v>
      </c>
      <c r="L1255" s="234">
        <v>3075.9</v>
      </c>
      <c r="M1255" s="234">
        <v>1942.66</v>
      </c>
      <c r="N1255" s="234">
        <v>0</v>
      </c>
      <c r="O1255" s="234">
        <v>962.58</v>
      </c>
      <c r="P1255" s="187">
        <v>2953291.2401384604</v>
      </c>
      <c r="Q1255" s="188">
        <v>0.96013889922899331</v>
      </c>
    </row>
    <row r="1256" spans="1:17" s="126" customFormat="1" ht="11.25" customHeight="1">
      <c r="A1256" s="267">
        <f t="shared" si="19"/>
        <v>273</v>
      </c>
      <c r="B1256" s="209" t="s">
        <v>355</v>
      </c>
      <c r="C1256" s="248">
        <v>0</v>
      </c>
      <c r="D1256" s="210"/>
      <c r="E1256" s="271">
        <f>SUM(E1257:E1260)</f>
        <v>186</v>
      </c>
      <c r="F1256" s="209" t="s">
        <v>46</v>
      </c>
      <c r="G1256" s="209" t="s">
        <v>326</v>
      </c>
      <c r="H1256" s="209" t="s">
        <v>355</v>
      </c>
      <c r="I1256" s="209" t="s">
        <v>94</v>
      </c>
      <c r="J1256" s="209"/>
      <c r="K1256" s="209"/>
      <c r="L1256" s="244">
        <v>425.71075000000002</v>
      </c>
      <c r="M1256" s="244">
        <v>0</v>
      </c>
      <c r="N1256" s="244">
        <v>0</v>
      </c>
      <c r="O1256" s="244">
        <v>0</v>
      </c>
      <c r="P1256" s="211">
        <v>0</v>
      </c>
      <c r="Q1256" s="212">
        <v>0</v>
      </c>
    </row>
    <row r="1257" spans="1:17" s="4" customFormat="1" ht="11.25" customHeight="1">
      <c r="A1257" s="124">
        <f t="shared" si="19"/>
        <v>273</v>
      </c>
      <c r="B1257" s="53" t="s">
        <v>355</v>
      </c>
      <c r="C1257" s="249">
        <v>1</v>
      </c>
      <c r="D1257" s="55">
        <v>37077</v>
      </c>
      <c r="E1257" s="8">
        <v>43</v>
      </c>
      <c r="F1257" s="53" t="s">
        <v>46</v>
      </c>
      <c r="G1257" s="53" t="s">
        <v>326</v>
      </c>
      <c r="H1257" s="53" t="s">
        <v>355</v>
      </c>
      <c r="I1257" s="53" t="s">
        <v>94</v>
      </c>
      <c r="J1257" s="53"/>
      <c r="K1257" s="53"/>
      <c r="L1257" s="234">
        <v>121.30045</v>
      </c>
      <c r="M1257" s="205">
        <v>0</v>
      </c>
      <c r="N1257" s="205">
        <v>0</v>
      </c>
      <c r="O1257" s="205">
        <v>0</v>
      </c>
      <c r="P1257" s="187">
        <v>0</v>
      </c>
      <c r="Q1257" s="188">
        <v>0</v>
      </c>
    </row>
    <row r="1258" spans="1:17" ht="11.25" customHeight="1">
      <c r="A1258" s="124">
        <f t="shared" si="19"/>
        <v>273</v>
      </c>
      <c r="B1258" s="53" t="s">
        <v>355</v>
      </c>
      <c r="C1258" s="249">
        <v>2</v>
      </c>
      <c r="D1258" s="55">
        <v>37081</v>
      </c>
      <c r="E1258" s="8">
        <v>43</v>
      </c>
      <c r="F1258" s="53" t="s">
        <v>46</v>
      </c>
      <c r="G1258" s="53" t="s">
        <v>326</v>
      </c>
      <c r="H1258" s="53" t="s">
        <v>355</v>
      </c>
      <c r="I1258" s="53" t="s">
        <v>94</v>
      </c>
      <c r="J1258" s="53"/>
      <c r="K1258" s="136"/>
      <c r="L1258" s="234">
        <v>121.33030000000001</v>
      </c>
      <c r="M1258" s="205">
        <v>0</v>
      </c>
      <c r="N1258" s="205">
        <v>0</v>
      </c>
      <c r="O1258" s="205">
        <v>0</v>
      </c>
      <c r="P1258" s="187">
        <v>0</v>
      </c>
      <c r="Q1258" s="188">
        <v>0</v>
      </c>
    </row>
    <row r="1259" spans="1:17" s="4" customFormat="1" ht="11.25" customHeight="1">
      <c r="A1259" s="124">
        <f t="shared" si="19"/>
        <v>273</v>
      </c>
      <c r="B1259" s="53" t="s">
        <v>355</v>
      </c>
      <c r="C1259" s="249">
        <v>3</v>
      </c>
      <c r="D1259" s="55">
        <v>40761</v>
      </c>
      <c r="E1259" s="8">
        <v>50</v>
      </c>
      <c r="F1259" s="53" t="s">
        <v>46</v>
      </c>
      <c r="G1259" s="53" t="s">
        <v>326</v>
      </c>
      <c r="H1259" s="53" t="s">
        <v>355</v>
      </c>
      <c r="I1259" s="53" t="s">
        <v>94</v>
      </c>
      <c r="J1259" s="53"/>
      <c r="K1259" s="53"/>
      <c r="L1259" s="234">
        <v>90.44550000000001</v>
      </c>
      <c r="M1259" s="205">
        <v>0</v>
      </c>
      <c r="N1259" s="205">
        <v>0</v>
      </c>
      <c r="O1259" s="205">
        <v>0</v>
      </c>
      <c r="P1259" s="187">
        <v>0</v>
      </c>
      <c r="Q1259" s="188">
        <v>0</v>
      </c>
    </row>
    <row r="1260" spans="1:17" s="4" customFormat="1" ht="11.25" customHeight="1">
      <c r="A1260" s="124">
        <f t="shared" si="19"/>
        <v>273</v>
      </c>
      <c r="B1260" s="53" t="s">
        <v>355</v>
      </c>
      <c r="C1260" s="249">
        <v>4</v>
      </c>
      <c r="D1260" s="55">
        <v>40769</v>
      </c>
      <c r="E1260" s="8">
        <v>50</v>
      </c>
      <c r="F1260" s="53" t="s">
        <v>46</v>
      </c>
      <c r="G1260" s="53" t="s">
        <v>326</v>
      </c>
      <c r="H1260" s="53" t="s">
        <v>355</v>
      </c>
      <c r="I1260" s="53" t="s">
        <v>94</v>
      </c>
      <c r="J1260" s="53"/>
      <c r="K1260" s="53"/>
      <c r="L1260" s="234">
        <v>92.634499999999989</v>
      </c>
      <c r="M1260" s="205">
        <v>0</v>
      </c>
      <c r="N1260" s="205">
        <v>0</v>
      </c>
      <c r="O1260" s="205">
        <v>0</v>
      </c>
      <c r="P1260" s="187">
        <v>0</v>
      </c>
      <c r="Q1260" s="188">
        <v>0</v>
      </c>
    </row>
    <row r="1261" spans="1:17" s="4" customFormat="1" ht="11.25" customHeight="1">
      <c r="A1261" s="267">
        <f t="shared" si="19"/>
        <v>274</v>
      </c>
      <c r="B1261" s="209" t="s">
        <v>884</v>
      </c>
      <c r="C1261" s="248">
        <v>0</v>
      </c>
      <c r="D1261" s="210"/>
      <c r="E1261" s="271">
        <f>SUM(E1262:E1263)</f>
        <v>0</v>
      </c>
      <c r="F1261" s="209" t="s">
        <v>123</v>
      </c>
      <c r="G1261" s="209" t="s">
        <v>728</v>
      </c>
      <c r="H1261" s="209" t="s">
        <v>124</v>
      </c>
      <c r="I1261" s="209" t="s">
        <v>94</v>
      </c>
      <c r="J1261" s="209"/>
      <c r="K1261" s="209"/>
      <c r="L1261" s="244">
        <v>0</v>
      </c>
      <c r="M1261" s="244">
        <v>0</v>
      </c>
      <c r="N1261" s="244">
        <v>0</v>
      </c>
      <c r="O1261" s="244">
        <v>0</v>
      </c>
      <c r="P1261" s="211">
        <v>0</v>
      </c>
      <c r="Q1261" s="212">
        <v>0</v>
      </c>
    </row>
    <row r="1262" spans="1:17" s="4" customFormat="1" ht="11.25" customHeight="1">
      <c r="A1262" s="124">
        <f t="shared" si="19"/>
        <v>274</v>
      </c>
      <c r="B1262" s="53" t="s">
        <v>884</v>
      </c>
      <c r="C1262" s="249">
        <v>1</v>
      </c>
      <c r="D1262" s="55">
        <v>34292</v>
      </c>
      <c r="E1262" s="92">
        <v>0</v>
      </c>
      <c r="F1262" s="53" t="s">
        <v>123</v>
      </c>
      <c r="G1262" s="53" t="s">
        <v>728</v>
      </c>
      <c r="H1262" s="53" t="s">
        <v>124</v>
      </c>
      <c r="I1262" s="53" t="s">
        <v>94</v>
      </c>
      <c r="J1262" s="53"/>
      <c r="K1262" s="53"/>
      <c r="L1262" s="205">
        <v>0</v>
      </c>
      <c r="M1262" s="205">
        <v>0</v>
      </c>
      <c r="N1262" s="205">
        <v>0</v>
      </c>
      <c r="O1262" s="205">
        <v>0</v>
      </c>
      <c r="P1262" s="187">
        <v>0</v>
      </c>
      <c r="Q1262" s="188">
        <v>0</v>
      </c>
    </row>
    <row r="1263" spans="1:17" ht="11.25" customHeight="1">
      <c r="A1263" s="124">
        <f t="shared" si="19"/>
        <v>274</v>
      </c>
      <c r="B1263" s="53" t="s">
        <v>884</v>
      </c>
      <c r="C1263" s="249">
        <v>2</v>
      </c>
      <c r="D1263" s="55">
        <v>34424</v>
      </c>
      <c r="E1263" s="92">
        <v>0</v>
      </c>
      <c r="F1263" s="53" t="s">
        <v>123</v>
      </c>
      <c r="G1263" s="53" t="s">
        <v>728</v>
      </c>
      <c r="H1263" s="53" t="s">
        <v>124</v>
      </c>
      <c r="I1263" s="53" t="s">
        <v>94</v>
      </c>
      <c r="J1263" s="53"/>
      <c r="K1263" s="53"/>
      <c r="L1263" s="205">
        <v>0</v>
      </c>
      <c r="M1263" s="205">
        <v>0</v>
      </c>
      <c r="N1263" s="205">
        <v>0</v>
      </c>
      <c r="O1263" s="205">
        <v>0</v>
      </c>
      <c r="P1263" s="187">
        <v>0</v>
      </c>
      <c r="Q1263" s="188">
        <v>0</v>
      </c>
    </row>
    <row r="1264" spans="1:17" ht="11.25" customHeight="1">
      <c r="A1264" s="267">
        <f t="shared" si="19"/>
        <v>275</v>
      </c>
      <c r="B1264" s="209" t="s">
        <v>390</v>
      </c>
      <c r="C1264" s="248">
        <v>0</v>
      </c>
      <c r="D1264" s="210"/>
      <c r="E1264" s="271">
        <f>SUM(E1265:E1271)</f>
        <v>394</v>
      </c>
      <c r="F1264" s="258" t="s">
        <v>879</v>
      </c>
      <c r="G1264" s="209" t="s">
        <v>728</v>
      </c>
      <c r="H1264" s="209" t="s">
        <v>625</v>
      </c>
      <c r="I1264" s="209" t="s">
        <v>94</v>
      </c>
      <c r="J1264" s="209"/>
      <c r="K1264" s="209"/>
      <c r="L1264" s="244">
        <v>1784.4827499999999</v>
      </c>
      <c r="M1264" s="244">
        <v>0</v>
      </c>
      <c r="N1264" s="244">
        <v>0</v>
      </c>
      <c r="O1264" s="244">
        <v>0</v>
      </c>
      <c r="P1264" s="211">
        <v>0</v>
      </c>
      <c r="Q1264" s="212">
        <v>0</v>
      </c>
    </row>
    <row r="1265" spans="1:17" ht="11.25" customHeight="1">
      <c r="A1265" s="124">
        <f t="shared" si="19"/>
        <v>275</v>
      </c>
      <c r="B1265" s="53" t="s">
        <v>390</v>
      </c>
      <c r="C1265" s="249">
        <v>1</v>
      </c>
      <c r="D1265" s="55">
        <v>31030</v>
      </c>
      <c r="E1265" s="8">
        <v>30</v>
      </c>
      <c r="F1265" s="53" t="s">
        <v>879</v>
      </c>
      <c r="G1265" s="53" t="s">
        <v>728</v>
      </c>
      <c r="H1265" s="53" t="s">
        <v>625</v>
      </c>
      <c r="I1265" s="53" t="s">
        <v>94</v>
      </c>
      <c r="J1265" s="53"/>
      <c r="K1265" s="53"/>
      <c r="L1265" s="234">
        <v>334.26029999999997</v>
      </c>
      <c r="M1265" s="205">
        <v>0</v>
      </c>
      <c r="N1265" s="205">
        <v>0</v>
      </c>
      <c r="O1265" s="205">
        <v>0</v>
      </c>
      <c r="P1265" s="187">
        <v>0</v>
      </c>
      <c r="Q1265" s="188">
        <v>0</v>
      </c>
    </row>
    <row r="1266" spans="1:17" ht="11.25" customHeight="1">
      <c r="A1266" s="124">
        <f t="shared" si="19"/>
        <v>275</v>
      </c>
      <c r="B1266" s="53" t="s">
        <v>390</v>
      </c>
      <c r="C1266" s="249">
        <v>2</v>
      </c>
      <c r="D1266" s="55">
        <v>31005</v>
      </c>
      <c r="E1266" s="8">
        <v>30</v>
      </c>
      <c r="F1266" s="53" t="s">
        <v>879</v>
      </c>
      <c r="G1266" s="53" t="s">
        <v>728</v>
      </c>
      <c r="H1266" s="53" t="s">
        <v>625</v>
      </c>
      <c r="I1266" s="53" t="s">
        <v>94</v>
      </c>
      <c r="J1266" s="53"/>
      <c r="K1266" s="53"/>
      <c r="L1266" s="234">
        <v>82.963099999999997</v>
      </c>
      <c r="M1266" s="205">
        <v>0</v>
      </c>
      <c r="N1266" s="205">
        <v>0</v>
      </c>
      <c r="O1266" s="205">
        <v>0</v>
      </c>
      <c r="P1266" s="187">
        <v>0</v>
      </c>
      <c r="Q1266" s="188">
        <v>0</v>
      </c>
    </row>
    <row r="1267" spans="1:17" s="4" customFormat="1" ht="11.25" customHeight="1">
      <c r="A1267" s="124">
        <f t="shared" si="19"/>
        <v>275</v>
      </c>
      <c r="B1267" s="53" t="s">
        <v>390</v>
      </c>
      <c r="C1267" s="249">
        <v>3</v>
      </c>
      <c r="D1267" s="55">
        <v>30985</v>
      </c>
      <c r="E1267" s="8">
        <v>30</v>
      </c>
      <c r="F1267" s="53" t="s">
        <v>879</v>
      </c>
      <c r="G1267" s="53" t="s">
        <v>728</v>
      </c>
      <c r="H1267" s="53" t="s">
        <v>625</v>
      </c>
      <c r="I1267" s="53" t="s">
        <v>94</v>
      </c>
      <c r="J1267" s="53"/>
      <c r="K1267" s="53"/>
      <c r="L1267" s="234">
        <v>81.261650000000003</v>
      </c>
      <c r="M1267" s="205">
        <v>0</v>
      </c>
      <c r="N1267" s="205">
        <v>0</v>
      </c>
      <c r="O1267" s="205">
        <v>0</v>
      </c>
      <c r="P1267" s="187">
        <v>0</v>
      </c>
      <c r="Q1267" s="188">
        <v>0</v>
      </c>
    </row>
    <row r="1268" spans="1:17" ht="11.25" customHeight="1">
      <c r="A1268" s="124">
        <f t="shared" si="19"/>
        <v>275</v>
      </c>
      <c r="B1268" s="53" t="s">
        <v>390</v>
      </c>
      <c r="C1268" s="249">
        <v>4</v>
      </c>
      <c r="D1268" s="55">
        <v>39468</v>
      </c>
      <c r="E1268" s="8">
        <v>76</v>
      </c>
      <c r="F1268" s="53" t="s">
        <v>879</v>
      </c>
      <c r="G1268" s="53" t="s">
        <v>728</v>
      </c>
      <c r="H1268" s="53" t="s">
        <v>625</v>
      </c>
      <c r="I1268" s="53" t="s">
        <v>94</v>
      </c>
      <c r="J1268" s="53"/>
      <c r="K1268" s="53"/>
      <c r="L1268" s="234">
        <v>1285.9976999999999</v>
      </c>
      <c r="M1268" s="205">
        <v>0</v>
      </c>
      <c r="N1268" s="205">
        <v>0</v>
      </c>
      <c r="O1268" s="205">
        <v>0</v>
      </c>
      <c r="P1268" s="187">
        <v>0</v>
      </c>
      <c r="Q1268" s="188">
        <v>0</v>
      </c>
    </row>
    <row r="1269" spans="1:17" ht="11.25" customHeight="1">
      <c r="A1269" s="124">
        <f t="shared" si="19"/>
        <v>275</v>
      </c>
      <c r="B1269" s="53" t="s">
        <v>390</v>
      </c>
      <c r="C1269" s="249">
        <v>5</v>
      </c>
      <c r="D1269" s="55">
        <v>39517</v>
      </c>
      <c r="E1269" s="8">
        <v>76</v>
      </c>
      <c r="F1269" s="53" t="s">
        <v>879</v>
      </c>
      <c r="G1269" s="53" t="s">
        <v>728</v>
      </c>
      <c r="H1269" s="53" t="s">
        <v>625</v>
      </c>
      <c r="I1269" s="53" t="s">
        <v>94</v>
      </c>
      <c r="J1269" s="53"/>
      <c r="K1269" s="53"/>
      <c r="L1269" s="234">
        <v>0</v>
      </c>
      <c r="M1269" s="205">
        <v>0</v>
      </c>
      <c r="N1269" s="205">
        <v>0</v>
      </c>
      <c r="O1269" s="205">
        <v>0</v>
      </c>
      <c r="P1269" s="187">
        <v>0</v>
      </c>
      <c r="Q1269" s="188">
        <v>0</v>
      </c>
    </row>
    <row r="1270" spans="1:17" ht="11.25" customHeight="1">
      <c r="A1270" s="124">
        <f t="shared" si="19"/>
        <v>275</v>
      </c>
      <c r="B1270" s="53" t="s">
        <v>390</v>
      </c>
      <c r="C1270" s="249">
        <v>6</v>
      </c>
      <c r="D1270" s="55">
        <v>39472</v>
      </c>
      <c r="E1270" s="8">
        <v>76</v>
      </c>
      <c r="F1270" s="53" t="s">
        <v>879</v>
      </c>
      <c r="G1270" s="53" t="s">
        <v>728</v>
      </c>
      <c r="H1270" s="53" t="s">
        <v>625</v>
      </c>
      <c r="I1270" s="53" t="s">
        <v>94</v>
      </c>
      <c r="J1270" s="53"/>
      <c r="K1270" s="53"/>
      <c r="L1270" s="234">
        <v>0</v>
      </c>
      <c r="M1270" s="205">
        <v>0</v>
      </c>
      <c r="N1270" s="205">
        <v>0</v>
      </c>
      <c r="O1270" s="205">
        <v>0</v>
      </c>
      <c r="P1270" s="187">
        <v>0</v>
      </c>
      <c r="Q1270" s="188">
        <v>0</v>
      </c>
    </row>
    <row r="1271" spans="1:17" s="4" customFormat="1" ht="11.25" customHeight="1">
      <c r="A1271" s="124">
        <f t="shared" si="19"/>
        <v>275</v>
      </c>
      <c r="B1271" s="53" t="s">
        <v>390</v>
      </c>
      <c r="C1271" s="249">
        <v>7</v>
      </c>
      <c r="D1271" s="55">
        <v>39463</v>
      </c>
      <c r="E1271" s="8">
        <v>76</v>
      </c>
      <c r="F1271" s="53" t="s">
        <v>879</v>
      </c>
      <c r="G1271" s="53" t="s">
        <v>728</v>
      </c>
      <c r="H1271" s="53" t="s">
        <v>625</v>
      </c>
      <c r="I1271" s="53" t="s">
        <v>94</v>
      </c>
      <c r="J1271" s="53"/>
      <c r="K1271" s="53"/>
      <c r="L1271" s="234">
        <v>0</v>
      </c>
      <c r="M1271" s="205">
        <v>0</v>
      </c>
      <c r="N1271" s="205">
        <v>0</v>
      </c>
      <c r="O1271" s="205">
        <v>0</v>
      </c>
      <c r="P1271" s="187">
        <v>0</v>
      </c>
      <c r="Q1271" s="188">
        <v>0</v>
      </c>
    </row>
    <row r="1272" spans="1:17" s="4" customFormat="1" ht="11.25" customHeight="1">
      <c r="A1272" s="267">
        <f t="shared" si="19"/>
        <v>276</v>
      </c>
      <c r="B1272" s="209" t="s">
        <v>1215</v>
      </c>
      <c r="C1272" s="248">
        <v>0</v>
      </c>
      <c r="D1272" s="210"/>
      <c r="E1272" s="271">
        <f>SUM(E1273)</f>
        <v>388</v>
      </c>
      <c r="F1272" s="209" t="s">
        <v>532</v>
      </c>
      <c r="G1272" s="209" t="s">
        <v>326</v>
      </c>
      <c r="H1272" s="209" t="s">
        <v>1214</v>
      </c>
      <c r="I1272" s="209" t="s">
        <v>827</v>
      </c>
      <c r="J1272" s="209" t="s">
        <v>576</v>
      </c>
      <c r="K1272" s="209" t="s">
        <v>668</v>
      </c>
      <c r="L1272" s="244">
        <v>0</v>
      </c>
      <c r="M1272" s="244">
        <v>0</v>
      </c>
      <c r="N1272" s="244">
        <v>0</v>
      </c>
      <c r="O1272" s="244">
        <v>0</v>
      </c>
      <c r="P1272" s="211">
        <v>0</v>
      </c>
      <c r="Q1272" s="212">
        <v>0</v>
      </c>
    </row>
    <row r="1273" spans="1:17" ht="11.25" customHeight="1">
      <c r="A1273" s="124">
        <f t="shared" si="19"/>
        <v>276</v>
      </c>
      <c r="B1273" s="53" t="s">
        <v>1216</v>
      </c>
      <c r="C1273" s="249">
        <v>1</v>
      </c>
      <c r="D1273" s="55">
        <v>42565</v>
      </c>
      <c r="E1273" s="92">
        <v>388</v>
      </c>
      <c r="F1273" s="123" t="s">
        <v>532</v>
      </c>
      <c r="G1273" s="123" t="s">
        <v>326</v>
      </c>
      <c r="H1273" s="123" t="s">
        <v>1214</v>
      </c>
      <c r="I1273" s="53" t="s">
        <v>827</v>
      </c>
      <c r="J1273" s="53" t="s">
        <v>576</v>
      </c>
      <c r="K1273" s="53" t="s">
        <v>668</v>
      </c>
      <c r="L1273" s="234">
        <v>0</v>
      </c>
      <c r="M1273" s="234">
        <v>0</v>
      </c>
      <c r="N1273" s="234">
        <v>0</v>
      </c>
      <c r="O1273" s="234">
        <v>0</v>
      </c>
      <c r="P1273" s="187">
        <v>0</v>
      </c>
      <c r="Q1273" s="188">
        <v>0</v>
      </c>
    </row>
    <row r="1274" spans="1:17" ht="11.25" customHeight="1">
      <c r="A1274" s="267">
        <f t="shared" si="19"/>
        <v>277</v>
      </c>
      <c r="B1274" s="209" t="s">
        <v>250</v>
      </c>
      <c r="C1274" s="248">
        <v>0</v>
      </c>
      <c r="D1274" s="210"/>
      <c r="E1274" s="271">
        <f>SUM(E1275:E1276)</f>
        <v>0</v>
      </c>
      <c r="F1274" s="209" t="s">
        <v>123</v>
      </c>
      <c r="G1274" s="209" t="s">
        <v>728</v>
      </c>
      <c r="H1274" s="209" t="s">
        <v>124</v>
      </c>
      <c r="I1274" s="209" t="s">
        <v>94</v>
      </c>
      <c r="J1274" s="209"/>
      <c r="K1274" s="209"/>
      <c r="L1274" s="244">
        <v>0</v>
      </c>
      <c r="M1274" s="244">
        <v>0</v>
      </c>
      <c r="N1274" s="244">
        <v>0</v>
      </c>
      <c r="O1274" s="244">
        <v>0</v>
      </c>
      <c r="P1274" s="211">
        <v>0</v>
      </c>
      <c r="Q1274" s="212">
        <v>0</v>
      </c>
    </row>
    <row r="1275" spans="1:17" s="4" customFormat="1" ht="11.25" customHeight="1">
      <c r="A1275" s="124">
        <f t="shared" si="19"/>
        <v>277</v>
      </c>
      <c r="B1275" s="53" t="s">
        <v>250</v>
      </c>
      <c r="C1275" s="249">
        <v>1</v>
      </c>
      <c r="D1275" s="55">
        <v>34057</v>
      </c>
      <c r="E1275" s="92">
        <v>0</v>
      </c>
      <c r="F1275" s="53" t="s">
        <v>123</v>
      </c>
      <c r="G1275" s="53" t="s">
        <v>728</v>
      </c>
      <c r="H1275" s="53" t="s">
        <v>124</v>
      </c>
      <c r="I1275" s="53" t="s">
        <v>94</v>
      </c>
      <c r="J1275" s="53"/>
      <c r="K1275" s="53"/>
      <c r="L1275" s="205">
        <v>0</v>
      </c>
      <c r="M1275" s="205">
        <v>0</v>
      </c>
      <c r="N1275" s="205">
        <v>0</v>
      </c>
      <c r="O1275" s="205">
        <v>0</v>
      </c>
      <c r="P1275" s="187">
        <v>0</v>
      </c>
      <c r="Q1275" s="188">
        <v>0</v>
      </c>
    </row>
    <row r="1276" spans="1:17" ht="11.25" customHeight="1">
      <c r="A1276" s="124">
        <f t="shared" si="19"/>
        <v>277</v>
      </c>
      <c r="B1276" s="53" t="s">
        <v>250</v>
      </c>
      <c r="C1276" s="249">
        <v>2</v>
      </c>
      <c r="D1276" s="55">
        <v>34061</v>
      </c>
      <c r="E1276" s="92">
        <v>0</v>
      </c>
      <c r="F1276" s="53" t="s">
        <v>123</v>
      </c>
      <c r="G1276" s="53" t="s">
        <v>728</v>
      </c>
      <c r="H1276" s="53" t="s">
        <v>124</v>
      </c>
      <c r="I1276" s="53" t="s">
        <v>94</v>
      </c>
      <c r="J1276" s="53"/>
      <c r="K1276" s="53"/>
      <c r="L1276" s="205">
        <v>0</v>
      </c>
      <c r="M1276" s="205">
        <v>0</v>
      </c>
      <c r="N1276" s="205">
        <v>0</v>
      </c>
      <c r="O1276" s="205">
        <v>0</v>
      </c>
      <c r="P1276" s="187">
        <v>0</v>
      </c>
      <c r="Q1276" s="188">
        <v>0</v>
      </c>
    </row>
    <row r="1277" spans="1:17" ht="11.25" customHeight="1">
      <c r="A1277" s="267">
        <f t="shared" si="19"/>
        <v>278</v>
      </c>
      <c r="B1277" s="209" t="s">
        <v>784</v>
      </c>
      <c r="C1277" s="248">
        <v>0</v>
      </c>
      <c r="D1277" s="210"/>
      <c r="E1277" s="271">
        <f>SUM(E1278)</f>
        <v>0</v>
      </c>
      <c r="F1277" s="209" t="s">
        <v>532</v>
      </c>
      <c r="G1277" s="209" t="s">
        <v>728</v>
      </c>
      <c r="H1277" s="209" t="s">
        <v>56</v>
      </c>
      <c r="I1277" s="209" t="s">
        <v>94</v>
      </c>
      <c r="J1277" s="209"/>
      <c r="K1277" s="209"/>
      <c r="L1277" s="244">
        <v>0</v>
      </c>
      <c r="M1277" s="244">
        <v>0</v>
      </c>
      <c r="N1277" s="244">
        <v>0</v>
      </c>
      <c r="O1277" s="244">
        <v>0</v>
      </c>
      <c r="P1277" s="211">
        <v>0</v>
      </c>
      <c r="Q1277" s="212">
        <v>0</v>
      </c>
    </row>
    <row r="1278" spans="1:17" s="4" customFormat="1" ht="11.25" customHeight="1">
      <c r="A1278" s="124">
        <f t="shared" si="19"/>
        <v>278</v>
      </c>
      <c r="B1278" s="53" t="s">
        <v>784</v>
      </c>
      <c r="C1278" s="249">
        <v>1</v>
      </c>
      <c r="D1278" s="55">
        <v>35370</v>
      </c>
      <c r="E1278" s="92">
        <v>0</v>
      </c>
      <c r="F1278" s="53" t="s">
        <v>532</v>
      </c>
      <c r="G1278" s="53" t="s">
        <v>728</v>
      </c>
      <c r="H1278" s="53" t="s">
        <v>56</v>
      </c>
      <c r="I1278" s="53" t="s">
        <v>94</v>
      </c>
      <c r="J1278" s="53"/>
      <c r="K1278" s="53"/>
      <c r="L1278" s="205">
        <v>0</v>
      </c>
      <c r="M1278" s="205">
        <v>0</v>
      </c>
      <c r="N1278" s="205">
        <v>0</v>
      </c>
      <c r="O1278" s="205">
        <v>0</v>
      </c>
      <c r="P1278" s="187">
        <v>0</v>
      </c>
      <c r="Q1278" s="188">
        <v>0</v>
      </c>
    </row>
    <row r="1279" spans="1:17" ht="11.25" customHeight="1">
      <c r="A1279" s="267">
        <f t="shared" si="19"/>
        <v>279</v>
      </c>
      <c r="B1279" s="209" t="s">
        <v>258</v>
      </c>
      <c r="C1279" s="248">
        <v>0</v>
      </c>
      <c r="D1279" s="210"/>
      <c r="E1279" s="271">
        <f>SUM(E1280:E1282)</f>
        <v>0</v>
      </c>
      <c r="F1279" s="209" t="s">
        <v>135</v>
      </c>
      <c r="G1279" s="209" t="s">
        <v>326</v>
      </c>
      <c r="H1279" s="209" t="s">
        <v>706</v>
      </c>
      <c r="I1279" s="209" t="s">
        <v>94</v>
      </c>
      <c r="J1279" s="209"/>
      <c r="K1279" s="209"/>
      <c r="L1279" s="244">
        <v>0</v>
      </c>
      <c r="M1279" s="244">
        <v>0</v>
      </c>
      <c r="N1279" s="244">
        <v>0</v>
      </c>
      <c r="O1279" s="244">
        <v>0</v>
      </c>
      <c r="P1279" s="211">
        <v>0</v>
      </c>
      <c r="Q1279" s="212">
        <v>0</v>
      </c>
    </row>
    <row r="1280" spans="1:17" ht="11.25" customHeight="1">
      <c r="A1280" s="124">
        <f t="shared" si="19"/>
        <v>279</v>
      </c>
      <c r="B1280" s="53" t="s">
        <v>258</v>
      </c>
      <c r="C1280" s="249">
        <v>1</v>
      </c>
      <c r="D1280" s="55">
        <v>34455</v>
      </c>
      <c r="E1280" s="92">
        <v>0</v>
      </c>
      <c r="F1280" s="53" t="s">
        <v>135</v>
      </c>
      <c r="G1280" s="53" t="s">
        <v>326</v>
      </c>
      <c r="H1280" s="53" t="s">
        <v>706</v>
      </c>
      <c r="I1280" s="53" t="s">
        <v>94</v>
      </c>
      <c r="J1280" s="53"/>
      <c r="K1280" s="53"/>
      <c r="L1280" s="205">
        <v>0</v>
      </c>
      <c r="M1280" s="205">
        <v>0</v>
      </c>
      <c r="N1280" s="205">
        <v>0</v>
      </c>
      <c r="O1280" s="205">
        <v>0</v>
      </c>
      <c r="P1280" s="187">
        <v>0</v>
      </c>
      <c r="Q1280" s="188">
        <v>0</v>
      </c>
    </row>
    <row r="1281" spans="1:17" ht="11.25" customHeight="1">
      <c r="A1281" s="124">
        <f t="shared" si="19"/>
        <v>279</v>
      </c>
      <c r="B1281" s="53" t="s">
        <v>258</v>
      </c>
      <c r="C1281" s="249">
        <v>2</v>
      </c>
      <c r="D1281" s="55">
        <v>34500</v>
      </c>
      <c r="E1281" s="92">
        <v>0</v>
      </c>
      <c r="F1281" s="53" t="s">
        <v>135</v>
      </c>
      <c r="G1281" s="53" t="s">
        <v>326</v>
      </c>
      <c r="H1281" s="53" t="s">
        <v>706</v>
      </c>
      <c r="I1281" s="53" t="s">
        <v>94</v>
      </c>
      <c r="J1281" s="53"/>
      <c r="K1281" s="53"/>
      <c r="L1281" s="205">
        <v>0</v>
      </c>
      <c r="M1281" s="205">
        <v>0</v>
      </c>
      <c r="N1281" s="205">
        <v>0</v>
      </c>
      <c r="O1281" s="205">
        <v>0</v>
      </c>
      <c r="P1281" s="187">
        <v>0</v>
      </c>
      <c r="Q1281" s="188">
        <v>0</v>
      </c>
    </row>
    <row r="1282" spans="1:17" ht="11.25" customHeight="1">
      <c r="A1282" s="124">
        <f t="shared" si="19"/>
        <v>279</v>
      </c>
      <c r="B1282" s="53" t="s">
        <v>258</v>
      </c>
      <c r="C1282" s="249">
        <v>3</v>
      </c>
      <c r="D1282" s="55">
        <v>34516</v>
      </c>
      <c r="E1282" s="92">
        <v>0</v>
      </c>
      <c r="F1282" s="53" t="s">
        <v>135</v>
      </c>
      <c r="G1282" s="53" t="s">
        <v>326</v>
      </c>
      <c r="H1282" s="53" t="s">
        <v>706</v>
      </c>
      <c r="I1282" s="53" t="s">
        <v>94</v>
      </c>
      <c r="J1282" s="53"/>
      <c r="K1282" s="53"/>
      <c r="L1282" s="205">
        <v>0</v>
      </c>
      <c r="M1282" s="205">
        <v>0</v>
      </c>
      <c r="N1282" s="205">
        <v>0</v>
      </c>
      <c r="O1282" s="205">
        <v>0</v>
      </c>
      <c r="P1282" s="187">
        <v>0</v>
      </c>
      <c r="Q1282" s="188">
        <v>0</v>
      </c>
    </row>
    <row r="1283" spans="1:17" s="4" customFormat="1" ht="11.25" customHeight="1">
      <c r="A1283" s="267">
        <f t="shared" si="19"/>
        <v>280</v>
      </c>
      <c r="B1283" s="209" t="s">
        <v>685</v>
      </c>
      <c r="C1283" s="248">
        <v>0</v>
      </c>
      <c r="D1283" s="210"/>
      <c r="E1283" s="271">
        <f>SUM(E1284:E1285)</f>
        <v>90</v>
      </c>
      <c r="F1283" s="209" t="s">
        <v>300</v>
      </c>
      <c r="G1283" s="209" t="s">
        <v>326</v>
      </c>
      <c r="H1283" s="209" t="s">
        <v>684</v>
      </c>
      <c r="I1283" s="209" t="s">
        <v>827</v>
      </c>
      <c r="J1283" s="209" t="s">
        <v>571</v>
      </c>
      <c r="K1283" s="209" t="s">
        <v>826</v>
      </c>
      <c r="L1283" s="244">
        <v>368.72505446046898</v>
      </c>
      <c r="M1283" s="244">
        <v>323.00712071999999</v>
      </c>
      <c r="N1283" s="244">
        <v>0</v>
      </c>
      <c r="O1283" s="244">
        <v>23.496000000000002</v>
      </c>
      <c r="P1283" s="211">
        <v>443407.65148353373</v>
      </c>
      <c r="Q1283" s="212">
        <v>1.2025427784730898</v>
      </c>
    </row>
    <row r="1284" spans="1:17" ht="11.25" customHeight="1">
      <c r="A1284" s="124">
        <f t="shared" ref="A1284:A1347" si="20">IF(C1284&gt;0,A1283,A1283+1)</f>
        <v>280</v>
      </c>
      <c r="B1284" s="53" t="s">
        <v>685</v>
      </c>
      <c r="C1284" s="249">
        <v>1</v>
      </c>
      <c r="D1284" s="55">
        <v>40850</v>
      </c>
      <c r="E1284" s="92">
        <v>45</v>
      </c>
      <c r="F1284" s="53" t="s">
        <v>300</v>
      </c>
      <c r="G1284" s="53" t="s">
        <v>326</v>
      </c>
      <c r="H1284" s="53" t="s">
        <v>684</v>
      </c>
      <c r="I1284" s="53" t="s">
        <v>827</v>
      </c>
      <c r="J1284" s="53" t="s">
        <v>571</v>
      </c>
      <c r="K1284" s="53" t="s">
        <v>826</v>
      </c>
      <c r="L1284" s="234">
        <v>168.69345848878871</v>
      </c>
      <c r="M1284" s="234">
        <v>147.727287308271</v>
      </c>
      <c r="N1284" s="234">
        <v>0</v>
      </c>
      <c r="O1284" s="234">
        <v>10.43</v>
      </c>
      <c r="P1284" s="187">
        <v>202517.50224493636</v>
      </c>
      <c r="Q1284" s="188">
        <v>1.2005059595028433</v>
      </c>
    </row>
    <row r="1285" spans="1:17" ht="11.25" customHeight="1">
      <c r="A1285" s="124">
        <f t="shared" si="20"/>
        <v>280</v>
      </c>
      <c r="B1285" s="53" t="s">
        <v>685</v>
      </c>
      <c r="C1285" s="249">
        <v>2</v>
      </c>
      <c r="D1285" s="55">
        <v>40929</v>
      </c>
      <c r="E1285" s="92">
        <v>45</v>
      </c>
      <c r="F1285" s="53" t="s">
        <v>300</v>
      </c>
      <c r="G1285" s="53" t="s">
        <v>326</v>
      </c>
      <c r="H1285" s="53" t="s">
        <v>684</v>
      </c>
      <c r="I1285" s="53" t="s">
        <v>827</v>
      </c>
      <c r="J1285" s="53" t="s">
        <v>571</v>
      </c>
      <c r="K1285" s="53" t="s">
        <v>826</v>
      </c>
      <c r="L1285" s="234">
        <v>200.0315959716803</v>
      </c>
      <c r="M1285" s="234">
        <v>175.27983341172899</v>
      </c>
      <c r="N1285" s="234">
        <v>0</v>
      </c>
      <c r="O1285" s="234">
        <v>13.066000000000001</v>
      </c>
      <c r="P1285" s="187">
        <v>240890.14923859731</v>
      </c>
      <c r="Q1285" s="188">
        <v>1.2042604972901461</v>
      </c>
    </row>
    <row r="1286" spans="1:17" s="4" customFormat="1" ht="11.25" customHeight="1">
      <c r="A1286" s="267">
        <f t="shared" si="20"/>
        <v>281</v>
      </c>
      <c r="B1286" s="209" t="s">
        <v>997</v>
      </c>
      <c r="C1286" s="248">
        <v>0</v>
      </c>
      <c r="D1286" s="210"/>
      <c r="E1286" s="271">
        <f>SUM(E1287:E1288)</f>
        <v>1000</v>
      </c>
      <c r="F1286" s="209" t="s">
        <v>523</v>
      </c>
      <c r="G1286" s="209" t="s">
        <v>728</v>
      </c>
      <c r="H1286" s="209" t="s">
        <v>998</v>
      </c>
      <c r="I1286" s="209" t="s">
        <v>827</v>
      </c>
      <c r="J1286" s="209" t="s">
        <v>571</v>
      </c>
      <c r="K1286" s="209" t="s">
        <v>826</v>
      </c>
      <c r="L1286" s="244">
        <v>6428.2934999999998</v>
      </c>
      <c r="M1286" s="244">
        <v>5260.9161100000001</v>
      </c>
      <c r="N1286" s="244">
        <v>0</v>
      </c>
      <c r="O1286" s="244">
        <v>898.67</v>
      </c>
      <c r="P1286" s="211">
        <v>6451431.1526589449</v>
      </c>
      <c r="Q1286" s="212">
        <v>1.0035993460253403</v>
      </c>
    </row>
    <row r="1287" spans="1:17" ht="11.25" customHeight="1">
      <c r="A1287" s="124">
        <f t="shared" si="20"/>
        <v>281</v>
      </c>
      <c r="B1287" s="53" t="s">
        <v>997</v>
      </c>
      <c r="C1287" s="249">
        <v>1</v>
      </c>
      <c r="D1287" s="55">
        <v>41728</v>
      </c>
      <c r="E1287" s="92">
        <v>500</v>
      </c>
      <c r="F1287" s="53" t="s">
        <v>523</v>
      </c>
      <c r="G1287" s="53" t="s">
        <v>728</v>
      </c>
      <c r="H1287" s="53" t="s">
        <v>998</v>
      </c>
      <c r="I1287" s="53" t="s">
        <v>827</v>
      </c>
      <c r="J1287" s="53" t="s">
        <v>571</v>
      </c>
      <c r="K1287" s="53" t="s">
        <v>826</v>
      </c>
      <c r="L1287" s="234">
        <v>3405.2323000000001</v>
      </c>
      <c r="M1287" s="234">
        <v>2804.1161299999999</v>
      </c>
      <c r="N1287" s="234">
        <v>0</v>
      </c>
      <c r="O1287" s="234">
        <v>288.11</v>
      </c>
      <c r="P1287" s="187">
        <v>3431514.1787522822</v>
      </c>
      <c r="Q1287" s="188">
        <v>1.0077180868841993</v>
      </c>
    </row>
    <row r="1288" spans="1:17" ht="11.25" customHeight="1">
      <c r="A1288" s="124">
        <f t="shared" si="20"/>
        <v>281</v>
      </c>
      <c r="B1288" s="53" t="s">
        <v>997</v>
      </c>
      <c r="C1288" s="249">
        <v>2</v>
      </c>
      <c r="D1288" s="55">
        <v>42460</v>
      </c>
      <c r="E1288" s="92">
        <v>500</v>
      </c>
      <c r="F1288" s="123" t="s">
        <v>523</v>
      </c>
      <c r="G1288" s="123" t="s">
        <v>728</v>
      </c>
      <c r="H1288" s="123" t="s">
        <v>998</v>
      </c>
      <c r="I1288" s="53" t="s">
        <v>827</v>
      </c>
      <c r="J1288" s="53" t="s">
        <v>571</v>
      </c>
      <c r="K1288" s="53" t="s">
        <v>826</v>
      </c>
      <c r="L1288" s="234">
        <v>3023.0612000000001</v>
      </c>
      <c r="M1288" s="234">
        <v>2456.7999799999998</v>
      </c>
      <c r="N1288" s="234">
        <v>0</v>
      </c>
      <c r="O1288" s="234">
        <v>610.55999999999995</v>
      </c>
      <c r="P1288" s="187">
        <v>3019916.9739066642</v>
      </c>
      <c r="Q1288" s="188">
        <v>0.9989599198013801</v>
      </c>
    </row>
    <row r="1289" spans="1:17" ht="11.25" customHeight="1">
      <c r="A1289" s="267">
        <f t="shared" si="20"/>
        <v>282</v>
      </c>
      <c r="B1289" s="209" t="s">
        <v>382</v>
      </c>
      <c r="C1289" s="248">
        <v>0</v>
      </c>
      <c r="D1289" s="210"/>
      <c r="E1289" s="271">
        <f>SUM(E1290:E1292)</f>
        <v>30.599999999999998</v>
      </c>
      <c r="F1289" s="209" t="s">
        <v>300</v>
      </c>
      <c r="G1289" s="209" t="s">
        <v>728</v>
      </c>
      <c r="H1289" s="209" t="s">
        <v>380</v>
      </c>
      <c r="I1289" s="209" t="s">
        <v>94</v>
      </c>
      <c r="J1289" s="209"/>
      <c r="K1289" s="209"/>
      <c r="L1289" s="244">
        <v>119.49950000000001</v>
      </c>
      <c r="M1289" s="244">
        <v>0</v>
      </c>
      <c r="N1289" s="244">
        <v>0</v>
      </c>
      <c r="O1289" s="244">
        <v>0</v>
      </c>
      <c r="P1289" s="211">
        <v>0</v>
      </c>
      <c r="Q1289" s="212">
        <v>0</v>
      </c>
    </row>
    <row r="1290" spans="1:17" ht="11.25" customHeight="1">
      <c r="A1290" s="124">
        <f t="shared" si="20"/>
        <v>282</v>
      </c>
      <c r="B1290" s="53" t="s">
        <v>382</v>
      </c>
      <c r="C1290" s="249">
        <v>1</v>
      </c>
      <c r="D1290" s="55">
        <v>23801</v>
      </c>
      <c r="E1290" s="8">
        <v>10.199999999999999</v>
      </c>
      <c r="F1290" s="53" t="s">
        <v>300</v>
      </c>
      <c r="G1290" s="53" t="s">
        <v>728</v>
      </c>
      <c r="H1290" s="53" t="s">
        <v>380</v>
      </c>
      <c r="I1290" s="53" t="s">
        <v>94</v>
      </c>
      <c r="J1290" s="53"/>
      <c r="K1290" s="53"/>
      <c r="L1290" s="234">
        <v>51.511150000000001</v>
      </c>
      <c r="M1290" s="205">
        <v>0</v>
      </c>
      <c r="N1290" s="205">
        <v>0</v>
      </c>
      <c r="O1290" s="205">
        <v>0</v>
      </c>
      <c r="P1290" s="187">
        <v>0</v>
      </c>
      <c r="Q1290" s="188">
        <v>0</v>
      </c>
    </row>
    <row r="1291" spans="1:17" ht="11.25" customHeight="1">
      <c r="A1291" s="124">
        <f t="shared" si="20"/>
        <v>282</v>
      </c>
      <c r="B1291" s="53" t="s">
        <v>382</v>
      </c>
      <c r="C1291" s="249">
        <v>2</v>
      </c>
      <c r="D1291" s="55">
        <v>23923</v>
      </c>
      <c r="E1291" s="8">
        <v>10.199999999999999</v>
      </c>
      <c r="F1291" s="53" t="s">
        <v>300</v>
      </c>
      <c r="G1291" s="53" t="s">
        <v>728</v>
      </c>
      <c r="H1291" s="53" t="s">
        <v>380</v>
      </c>
      <c r="I1291" s="53" t="s">
        <v>94</v>
      </c>
      <c r="J1291" s="53"/>
      <c r="K1291" s="53"/>
      <c r="L1291" s="234">
        <v>34.765300000000003</v>
      </c>
      <c r="M1291" s="205">
        <v>0</v>
      </c>
      <c r="N1291" s="205">
        <v>0</v>
      </c>
      <c r="O1291" s="205">
        <v>0</v>
      </c>
      <c r="P1291" s="187">
        <v>0</v>
      </c>
      <c r="Q1291" s="188">
        <v>0</v>
      </c>
    </row>
    <row r="1292" spans="1:17" ht="11.25" customHeight="1">
      <c r="A1292" s="124">
        <f t="shared" si="20"/>
        <v>282</v>
      </c>
      <c r="B1292" s="53" t="s">
        <v>382</v>
      </c>
      <c r="C1292" s="249">
        <v>3</v>
      </c>
      <c r="D1292" s="55">
        <v>24015</v>
      </c>
      <c r="E1292" s="8">
        <v>10.199999999999999</v>
      </c>
      <c r="F1292" s="53" t="s">
        <v>300</v>
      </c>
      <c r="G1292" s="53" t="s">
        <v>728</v>
      </c>
      <c r="H1292" s="53" t="s">
        <v>380</v>
      </c>
      <c r="I1292" s="53" t="s">
        <v>94</v>
      </c>
      <c r="J1292" s="53"/>
      <c r="K1292" s="53"/>
      <c r="L1292" s="234">
        <v>33.223050000000001</v>
      </c>
      <c r="M1292" s="205">
        <v>0</v>
      </c>
      <c r="N1292" s="205">
        <v>0</v>
      </c>
      <c r="O1292" s="205">
        <v>0</v>
      </c>
      <c r="P1292" s="187">
        <v>0</v>
      </c>
      <c r="Q1292" s="188">
        <v>0</v>
      </c>
    </row>
    <row r="1293" spans="1:17" ht="11.25" customHeight="1">
      <c r="A1293" s="267">
        <f t="shared" si="20"/>
        <v>283</v>
      </c>
      <c r="B1293" s="209" t="s">
        <v>1252</v>
      </c>
      <c r="C1293" s="248">
        <v>0</v>
      </c>
      <c r="D1293" s="210"/>
      <c r="E1293" s="271">
        <f>SUM(E1294:E1295)</f>
        <v>1320</v>
      </c>
      <c r="F1293" s="209" t="s">
        <v>300</v>
      </c>
      <c r="G1293" s="209" t="s">
        <v>569</v>
      </c>
      <c r="H1293" s="209" t="s">
        <v>1255</v>
      </c>
      <c r="I1293" s="209" t="s">
        <v>827</v>
      </c>
      <c r="J1293" s="209" t="s">
        <v>571</v>
      </c>
      <c r="K1293" s="209" t="s">
        <v>826</v>
      </c>
      <c r="L1293" s="244">
        <v>8179.97</v>
      </c>
      <c r="M1293" s="244">
        <v>5388.9870000000001</v>
      </c>
      <c r="N1293" s="244">
        <v>0</v>
      </c>
      <c r="O1293" s="244">
        <v>2885.19</v>
      </c>
      <c r="P1293" s="211">
        <v>7440514.0452270294</v>
      </c>
      <c r="Q1293" s="212">
        <v>0.9096016299848324</v>
      </c>
    </row>
    <row r="1294" spans="1:17" s="4" customFormat="1" ht="11.25" customHeight="1">
      <c r="A1294" s="124">
        <f t="shared" si="20"/>
        <v>283</v>
      </c>
      <c r="B1294" s="136" t="s">
        <v>1253</v>
      </c>
      <c r="C1294" s="250">
        <v>1</v>
      </c>
      <c r="D1294" s="138">
        <v>43190</v>
      </c>
      <c r="E1294" s="128">
        <v>660</v>
      </c>
      <c r="F1294" s="137" t="s">
        <v>1254</v>
      </c>
      <c r="G1294" s="137" t="s">
        <v>569</v>
      </c>
      <c r="H1294" s="137" t="s">
        <v>1255</v>
      </c>
      <c r="I1294" s="136" t="s">
        <v>827</v>
      </c>
      <c r="J1294" s="136" t="s">
        <v>571</v>
      </c>
      <c r="K1294" s="136" t="s">
        <v>826</v>
      </c>
      <c r="L1294" s="234">
        <v>4540.8100000000004</v>
      </c>
      <c r="M1294" s="234">
        <v>2988.806</v>
      </c>
      <c r="N1294" s="234">
        <v>0</v>
      </c>
      <c r="O1294" s="234">
        <v>858.42</v>
      </c>
      <c r="P1294" s="187">
        <v>4124641.8505190252</v>
      </c>
      <c r="Q1294" s="188">
        <v>0.90834935848868914</v>
      </c>
    </row>
    <row r="1295" spans="1:17" ht="11.25" customHeight="1">
      <c r="A1295" s="124">
        <f t="shared" si="20"/>
        <v>283</v>
      </c>
      <c r="B1295" s="136" t="s">
        <v>1253</v>
      </c>
      <c r="C1295" s="250">
        <v>2</v>
      </c>
      <c r="D1295" s="138">
        <v>44208</v>
      </c>
      <c r="E1295" s="128">
        <v>660</v>
      </c>
      <c r="F1295" s="137" t="s">
        <v>1254</v>
      </c>
      <c r="G1295" s="137" t="s">
        <v>569</v>
      </c>
      <c r="H1295" s="137" t="s">
        <v>1255</v>
      </c>
      <c r="I1295" s="136" t="s">
        <v>827</v>
      </c>
      <c r="J1295" s="136" t="s">
        <v>571</v>
      </c>
      <c r="K1295" s="136" t="s">
        <v>826</v>
      </c>
      <c r="L1295" s="234">
        <v>3639.16</v>
      </c>
      <c r="M1295" s="234">
        <v>2400.181</v>
      </c>
      <c r="N1295" s="234">
        <v>0</v>
      </c>
      <c r="O1295" s="234">
        <v>2026.77</v>
      </c>
      <c r="P1295" s="187">
        <v>3315872.1947080032</v>
      </c>
      <c r="Q1295" s="188">
        <v>0.91116416829927882</v>
      </c>
    </row>
    <row r="1296" spans="1:17" s="4" customFormat="1" ht="11.25" customHeight="1">
      <c r="A1296" s="267">
        <f t="shared" si="20"/>
        <v>284</v>
      </c>
      <c r="B1296" s="209" t="s">
        <v>436</v>
      </c>
      <c r="C1296" s="248">
        <v>0</v>
      </c>
      <c r="D1296" s="210"/>
      <c r="E1296" s="271">
        <f>SUM(E1297:E1302)</f>
        <v>1340</v>
      </c>
      <c r="F1296" s="209" t="s">
        <v>443</v>
      </c>
      <c r="G1296" s="209" t="s">
        <v>569</v>
      </c>
      <c r="H1296" s="209" t="s">
        <v>431</v>
      </c>
      <c r="I1296" s="209" t="s">
        <v>827</v>
      </c>
      <c r="J1296" s="209" t="s">
        <v>571</v>
      </c>
      <c r="K1296" s="209" t="s">
        <v>826</v>
      </c>
      <c r="L1296" s="244">
        <v>8023.0712462268693</v>
      </c>
      <c r="M1296" s="244">
        <v>6040.0519999999997</v>
      </c>
      <c r="N1296" s="244">
        <v>29.1</v>
      </c>
      <c r="O1296" s="244">
        <v>6592.0059000000001</v>
      </c>
      <c r="P1296" s="211">
        <v>8285901.1653269771</v>
      </c>
      <c r="Q1296" s="212">
        <v>1.032759265253155</v>
      </c>
    </row>
    <row r="1297" spans="1:17" ht="11.25" customHeight="1">
      <c r="A1297" s="124">
        <f t="shared" si="20"/>
        <v>284</v>
      </c>
      <c r="B1297" s="53" t="s">
        <v>436</v>
      </c>
      <c r="C1297" s="249">
        <v>1</v>
      </c>
      <c r="D1297" s="55">
        <v>35054</v>
      </c>
      <c r="E1297" s="92">
        <v>210</v>
      </c>
      <c r="F1297" s="53" t="s">
        <v>443</v>
      </c>
      <c r="G1297" s="53" t="s">
        <v>569</v>
      </c>
      <c r="H1297" s="53" t="s">
        <v>431</v>
      </c>
      <c r="I1297" s="53" t="s">
        <v>827</v>
      </c>
      <c r="J1297" s="53" t="s">
        <v>571</v>
      </c>
      <c r="K1297" s="53" t="s">
        <v>826</v>
      </c>
      <c r="L1297" s="234">
        <v>1199.465176809211</v>
      </c>
      <c r="M1297" s="234">
        <v>880.3</v>
      </c>
      <c r="N1297" s="234">
        <v>0</v>
      </c>
      <c r="O1297" s="234">
        <v>1601.0437999999999</v>
      </c>
      <c r="P1297" s="187">
        <v>1185267.0023363156</v>
      </c>
      <c r="Q1297" s="188">
        <v>0.98816291231508269</v>
      </c>
    </row>
    <row r="1298" spans="1:17" s="4" customFormat="1" ht="11.25" customHeight="1">
      <c r="A1298" s="124">
        <f t="shared" si="20"/>
        <v>284</v>
      </c>
      <c r="B1298" s="53" t="s">
        <v>436</v>
      </c>
      <c r="C1298" s="249">
        <v>2</v>
      </c>
      <c r="D1298" s="55">
        <v>35513</v>
      </c>
      <c r="E1298" s="92">
        <v>210</v>
      </c>
      <c r="F1298" s="53" t="s">
        <v>443</v>
      </c>
      <c r="G1298" s="53" t="s">
        <v>569</v>
      </c>
      <c r="H1298" s="53" t="s">
        <v>431</v>
      </c>
      <c r="I1298" s="53" t="s">
        <v>827</v>
      </c>
      <c r="J1298" s="53" t="s">
        <v>571</v>
      </c>
      <c r="K1298" s="53" t="s">
        <v>826</v>
      </c>
      <c r="L1298" s="234">
        <v>1204.2961829700569</v>
      </c>
      <c r="M1298" s="234">
        <v>909.952</v>
      </c>
      <c r="N1298" s="234">
        <v>0</v>
      </c>
      <c r="O1298" s="234">
        <v>1386.6976999999999</v>
      </c>
      <c r="P1298" s="187">
        <v>1224395.2118230099</v>
      </c>
      <c r="Q1298" s="188">
        <v>1.0166894399709749</v>
      </c>
    </row>
    <row r="1299" spans="1:17" s="4" customFormat="1" ht="11.25" customHeight="1">
      <c r="A1299" s="124">
        <f t="shared" si="20"/>
        <v>284</v>
      </c>
      <c r="B1299" s="53" t="s">
        <v>436</v>
      </c>
      <c r="C1299" s="249">
        <v>3</v>
      </c>
      <c r="D1299" s="55">
        <v>35879</v>
      </c>
      <c r="E1299" s="92">
        <v>210</v>
      </c>
      <c r="F1299" s="53" t="s">
        <v>443</v>
      </c>
      <c r="G1299" s="53" t="s">
        <v>569</v>
      </c>
      <c r="H1299" s="53" t="s">
        <v>431</v>
      </c>
      <c r="I1299" s="53" t="s">
        <v>827</v>
      </c>
      <c r="J1299" s="53" t="s">
        <v>571</v>
      </c>
      <c r="K1299" s="53" t="s">
        <v>826</v>
      </c>
      <c r="L1299" s="234">
        <v>1116.2149145730532</v>
      </c>
      <c r="M1299" s="234">
        <v>879.96</v>
      </c>
      <c r="N1299" s="234">
        <v>0</v>
      </c>
      <c r="O1299" s="234">
        <v>1132.3994</v>
      </c>
      <c r="P1299" s="187">
        <v>1183420.0288785042</v>
      </c>
      <c r="Q1299" s="188">
        <v>1.0602080418636552</v>
      </c>
    </row>
    <row r="1300" spans="1:17" ht="11.25" customHeight="1">
      <c r="A1300" s="124">
        <f t="shared" si="20"/>
        <v>284</v>
      </c>
      <c r="B1300" s="53" t="s">
        <v>436</v>
      </c>
      <c r="C1300" s="249">
        <v>4</v>
      </c>
      <c r="D1300" s="55">
        <v>38272</v>
      </c>
      <c r="E1300" s="92">
        <v>210</v>
      </c>
      <c r="F1300" s="53" t="s">
        <v>443</v>
      </c>
      <c r="G1300" s="53" t="s">
        <v>569</v>
      </c>
      <c r="H1300" s="53" t="s">
        <v>431</v>
      </c>
      <c r="I1300" s="53" t="s">
        <v>827</v>
      </c>
      <c r="J1300" s="53" t="s">
        <v>571</v>
      </c>
      <c r="K1300" s="53" t="s">
        <v>826</v>
      </c>
      <c r="L1300" s="234">
        <v>1448.3065867765408</v>
      </c>
      <c r="M1300" s="234">
        <v>1130.43</v>
      </c>
      <c r="N1300" s="234">
        <v>0</v>
      </c>
      <c r="O1300" s="234">
        <v>787.29229999999995</v>
      </c>
      <c r="P1300" s="187">
        <v>1518285.2107034747</v>
      </c>
      <c r="Q1300" s="188">
        <v>1.0483175486225493</v>
      </c>
    </row>
    <row r="1301" spans="1:17" s="4" customFormat="1" ht="11.25" customHeight="1">
      <c r="A1301" s="124">
        <f t="shared" si="20"/>
        <v>284</v>
      </c>
      <c r="B1301" s="53" t="s">
        <v>436</v>
      </c>
      <c r="C1301" s="249">
        <v>5</v>
      </c>
      <c r="D1301" s="55">
        <v>39172</v>
      </c>
      <c r="E1301" s="92">
        <v>250</v>
      </c>
      <c r="F1301" s="53" t="s">
        <v>443</v>
      </c>
      <c r="G1301" s="53" t="s">
        <v>569</v>
      </c>
      <c r="H1301" s="53" t="s">
        <v>431</v>
      </c>
      <c r="I1301" s="53" t="s">
        <v>827</v>
      </c>
      <c r="J1301" s="53" t="s">
        <v>571</v>
      </c>
      <c r="K1301" s="53" t="s">
        <v>826</v>
      </c>
      <c r="L1301" s="234">
        <v>1410.8927112127747</v>
      </c>
      <c r="M1301" s="234">
        <v>1027</v>
      </c>
      <c r="N1301" s="234">
        <v>14</v>
      </c>
      <c r="O1301" s="234">
        <v>991.25630000000001</v>
      </c>
      <c r="P1301" s="187">
        <v>1457656.6954911016</v>
      </c>
      <c r="Q1301" s="188">
        <v>1.0331449612764174</v>
      </c>
    </row>
    <row r="1302" spans="1:17" ht="11.25" customHeight="1">
      <c r="A1302" s="124">
        <f t="shared" si="20"/>
        <v>284</v>
      </c>
      <c r="B1302" s="53" t="s">
        <v>436</v>
      </c>
      <c r="C1302" s="249">
        <v>6</v>
      </c>
      <c r="D1302" s="55">
        <v>39356</v>
      </c>
      <c r="E1302" s="92">
        <v>250</v>
      </c>
      <c r="F1302" s="53" t="s">
        <v>443</v>
      </c>
      <c r="G1302" s="53" t="s">
        <v>569</v>
      </c>
      <c r="H1302" s="53" t="s">
        <v>431</v>
      </c>
      <c r="I1302" s="53" t="s">
        <v>827</v>
      </c>
      <c r="J1302" s="53" t="s">
        <v>571</v>
      </c>
      <c r="K1302" s="53" t="s">
        <v>826</v>
      </c>
      <c r="L1302" s="234">
        <v>1643.8956738852321</v>
      </c>
      <c r="M1302" s="234">
        <v>1212.4100000000001</v>
      </c>
      <c r="N1302" s="234">
        <v>15.1</v>
      </c>
      <c r="O1302" s="234">
        <v>693.31640000000004</v>
      </c>
      <c r="P1302" s="187">
        <v>1716877.0160945703</v>
      </c>
      <c r="Q1302" s="188">
        <v>1.0443953611951859</v>
      </c>
    </row>
    <row r="1303" spans="1:17" ht="11.25" customHeight="1">
      <c r="A1303" s="267">
        <f t="shared" si="20"/>
        <v>285</v>
      </c>
      <c r="B1303" s="209" t="s">
        <v>2</v>
      </c>
      <c r="C1303" s="248">
        <v>0</v>
      </c>
      <c r="D1303" s="210"/>
      <c r="E1303" s="271">
        <f>SUM(E1304:E1305)</f>
        <v>1000</v>
      </c>
      <c r="F1303" s="209" t="s">
        <v>443</v>
      </c>
      <c r="G1303" s="209" t="s">
        <v>569</v>
      </c>
      <c r="H1303" s="209" t="s">
        <v>431</v>
      </c>
      <c r="I1303" s="209" t="s">
        <v>827</v>
      </c>
      <c r="J1303" s="209" t="s">
        <v>571</v>
      </c>
      <c r="K1303" s="209" t="s">
        <v>826</v>
      </c>
      <c r="L1303" s="244">
        <v>6287.0253365878434</v>
      </c>
      <c r="M1303" s="244">
        <v>4555.49</v>
      </c>
      <c r="N1303" s="244">
        <v>40.799999999999997</v>
      </c>
      <c r="O1303" s="244">
        <v>1932.7635999999998</v>
      </c>
      <c r="P1303" s="211">
        <v>6153512.278963387</v>
      </c>
      <c r="Q1303" s="212">
        <v>0.97876371567210552</v>
      </c>
    </row>
    <row r="1304" spans="1:17" ht="11.25" customHeight="1">
      <c r="A1304" s="124">
        <f t="shared" si="20"/>
        <v>285</v>
      </c>
      <c r="B1304" s="53" t="s">
        <v>2</v>
      </c>
      <c r="C1304" s="249">
        <v>1</v>
      </c>
      <c r="D1304" s="55">
        <v>40451</v>
      </c>
      <c r="E1304" s="92">
        <v>500</v>
      </c>
      <c r="F1304" s="53" t="s">
        <v>443</v>
      </c>
      <c r="G1304" s="53" t="s">
        <v>569</v>
      </c>
      <c r="H1304" s="53" t="s">
        <v>431</v>
      </c>
      <c r="I1304" s="53" t="s">
        <v>827</v>
      </c>
      <c r="J1304" s="53" t="s">
        <v>571</v>
      </c>
      <c r="K1304" s="53" t="s">
        <v>826</v>
      </c>
      <c r="L1304" s="234">
        <v>3087.3621235700102</v>
      </c>
      <c r="M1304" s="234">
        <v>2259.9</v>
      </c>
      <c r="N1304" s="234">
        <v>20</v>
      </c>
      <c r="O1304" s="234">
        <v>1034.6923999999999</v>
      </c>
      <c r="P1304" s="187">
        <v>3052444.0626222049</v>
      </c>
      <c r="Q1304" s="188">
        <v>0.98869000151254405</v>
      </c>
    </row>
    <row r="1305" spans="1:17" s="4" customFormat="1" ht="11.25" customHeight="1">
      <c r="A1305" s="124">
        <f t="shared" si="20"/>
        <v>285</v>
      </c>
      <c r="B1305" s="53" t="s">
        <v>2</v>
      </c>
      <c r="C1305" s="249">
        <v>2</v>
      </c>
      <c r="D1305" s="55">
        <v>40628</v>
      </c>
      <c r="E1305" s="92">
        <v>500</v>
      </c>
      <c r="F1305" s="53" t="s">
        <v>443</v>
      </c>
      <c r="G1305" s="53" t="s">
        <v>569</v>
      </c>
      <c r="H1305" s="53" t="s">
        <v>431</v>
      </c>
      <c r="I1305" s="53" t="s">
        <v>827</v>
      </c>
      <c r="J1305" s="53" t="s">
        <v>571</v>
      </c>
      <c r="K1305" s="53" t="s">
        <v>826</v>
      </c>
      <c r="L1305" s="234">
        <v>3199.6632130178327</v>
      </c>
      <c r="M1305" s="234">
        <v>2295.59</v>
      </c>
      <c r="N1305" s="234">
        <v>20.8</v>
      </c>
      <c r="O1305" s="234">
        <v>898.07119999999998</v>
      </c>
      <c r="P1305" s="187">
        <v>3101068.2163411826</v>
      </c>
      <c r="Q1305" s="188">
        <v>0.9691858204715057</v>
      </c>
    </row>
    <row r="1306" spans="1:17" ht="11.25" customHeight="1">
      <c r="A1306" s="267">
        <f t="shared" si="20"/>
        <v>286</v>
      </c>
      <c r="B1306" s="209" t="s">
        <v>1103</v>
      </c>
      <c r="C1306" s="248">
        <v>0</v>
      </c>
      <c r="D1306" s="210"/>
      <c r="E1306" s="271">
        <f>SUM(E1307:E1308)</f>
        <v>1200</v>
      </c>
      <c r="F1306" s="209" t="s">
        <v>142</v>
      </c>
      <c r="G1306" s="209" t="s">
        <v>326</v>
      </c>
      <c r="H1306" s="209" t="s">
        <v>1097</v>
      </c>
      <c r="I1306" s="209" t="s">
        <v>827</v>
      </c>
      <c r="J1306" s="209" t="s">
        <v>571</v>
      </c>
      <c r="K1306" s="209" t="s">
        <v>826</v>
      </c>
      <c r="L1306" s="244">
        <v>4845.7430000000004</v>
      </c>
      <c r="M1306" s="244">
        <v>0</v>
      </c>
      <c r="N1306" s="244">
        <v>3450.15</v>
      </c>
      <c r="O1306" s="244">
        <v>2323.7799999999997</v>
      </c>
      <c r="P1306" s="211">
        <v>5023673.5093874754</v>
      </c>
      <c r="Q1306" s="212">
        <v>1.0367189323469022</v>
      </c>
    </row>
    <row r="1307" spans="1:17" s="4" customFormat="1" ht="11.25" customHeight="1">
      <c r="A1307" s="124">
        <f t="shared" si="20"/>
        <v>286</v>
      </c>
      <c r="B1307" s="53" t="s">
        <v>1103</v>
      </c>
      <c r="C1307" s="249">
        <v>1</v>
      </c>
      <c r="D1307" s="55">
        <v>41975</v>
      </c>
      <c r="E1307" s="92">
        <v>600</v>
      </c>
      <c r="F1307" s="123" t="s">
        <v>142</v>
      </c>
      <c r="G1307" s="123" t="s">
        <v>326</v>
      </c>
      <c r="H1307" s="123" t="s">
        <v>1097</v>
      </c>
      <c r="I1307" s="53" t="s">
        <v>827</v>
      </c>
      <c r="J1307" s="53" t="s">
        <v>571</v>
      </c>
      <c r="K1307" s="53" t="s">
        <v>826</v>
      </c>
      <c r="L1307" s="234">
        <v>2472.4870000000001</v>
      </c>
      <c r="M1307" s="234">
        <v>0</v>
      </c>
      <c r="N1307" s="234">
        <v>1758.029</v>
      </c>
      <c r="O1307" s="234">
        <v>1249.06</v>
      </c>
      <c r="P1307" s="187">
        <v>2563709.878181038</v>
      </c>
      <c r="Q1307" s="188">
        <v>1.0368951902198222</v>
      </c>
    </row>
    <row r="1308" spans="1:17" s="4" customFormat="1" ht="11.25" customHeight="1">
      <c r="A1308" s="124">
        <f t="shared" si="20"/>
        <v>286</v>
      </c>
      <c r="B1308" s="53" t="s">
        <v>1103</v>
      </c>
      <c r="C1308" s="249">
        <v>2</v>
      </c>
      <c r="D1308" s="55">
        <v>42371</v>
      </c>
      <c r="E1308" s="92">
        <v>600</v>
      </c>
      <c r="F1308" s="123" t="s">
        <v>142</v>
      </c>
      <c r="G1308" s="123" t="s">
        <v>326</v>
      </c>
      <c r="H1308" s="123" t="s">
        <v>1097</v>
      </c>
      <c r="I1308" s="53" t="s">
        <v>827</v>
      </c>
      <c r="J1308" s="53" t="s">
        <v>571</v>
      </c>
      <c r="K1308" s="53" t="s">
        <v>826</v>
      </c>
      <c r="L1308" s="234">
        <v>2373.2559999999999</v>
      </c>
      <c r="M1308" s="234">
        <v>0</v>
      </c>
      <c r="N1308" s="234">
        <v>1692.1210000000001</v>
      </c>
      <c r="O1308" s="234">
        <v>1074.72</v>
      </c>
      <c r="P1308" s="187">
        <v>2459963.6312064365</v>
      </c>
      <c r="Q1308" s="188">
        <v>1.0365353047485972</v>
      </c>
    </row>
    <row r="1309" spans="1:17" ht="11.25" customHeight="1">
      <c r="A1309" s="267">
        <f t="shared" si="20"/>
        <v>287</v>
      </c>
      <c r="B1309" s="209" t="s">
        <v>145</v>
      </c>
      <c r="C1309" s="248">
        <v>0</v>
      </c>
      <c r="D1309" s="210"/>
      <c r="E1309" s="271">
        <f>SUM(E1310:E1313)</f>
        <v>840</v>
      </c>
      <c r="F1309" s="209" t="s">
        <v>142</v>
      </c>
      <c r="G1309" s="209" t="s">
        <v>728</v>
      </c>
      <c r="H1309" s="209" t="s">
        <v>143</v>
      </c>
      <c r="I1309" s="209" t="s">
        <v>827</v>
      </c>
      <c r="J1309" s="209" t="s">
        <v>571</v>
      </c>
      <c r="K1309" s="209" t="s">
        <v>826</v>
      </c>
      <c r="L1309" s="244">
        <v>4527.768</v>
      </c>
      <c r="M1309" s="244">
        <v>4052.0186949999998</v>
      </c>
      <c r="N1309" s="244">
        <v>0</v>
      </c>
      <c r="O1309" s="244">
        <v>3355.703</v>
      </c>
      <c r="P1309" s="211">
        <v>4823207.2002358399</v>
      </c>
      <c r="Q1309" s="212">
        <v>1.0652505164213006</v>
      </c>
    </row>
    <row r="1310" spans="1:17" s="4" customFormat="1" ht="11.25" customHeight="1">
      <c r="A1310" s="124">
        <f t="shared" si="20"/>
        <v>287</v>
      </c>
      <c r="B1310" s="136" t="s">
        <v>145</v>
      </c>
      <c r="C1310" s="250">
        <v>1</v>
      </c>
      <c r="D1310" s="138">
        <v>31781</v>
      </c>
      <c r="E1310" s="128">
        <v>210</v>
      </c>
      <c r="F1310" s="136" t="s">
        <v>142</v>
      </c>
      <c r="G1310" s="136" t="s">
        <v>728</v>
      </c>
      <c r="H1310" s="136" t="s">
        <v>143</v>
      </c>
      <c r="I1310" s="136" t="s">
        <v>827</v>
      </c>
      <c r="J1310" s="136" t="s">
        <v>571</v>
      </c>
      <c r="K1310" s="136" t="s">
        <v>826</v>
      </c>
      <c r="L1310" s="234">
        <v>1248.6859999999999</v>
      </c>
      <c r="M1310" s="234">
        <v>1136.449705</v>
      </c>
      <c r="N1310" s="234">
        <v>0</v>
      </c>
      <c r="O1310" s="234">
        <v>999.66100000000006</v>
      </c>
      <c r="P1310" s="187">
        <v>1328178.4069622189</v>
      </c>
      <c r="Q1310" s="188">
        <v>1.0636608458509338</v>
      </c>
    </row>
    <row r="1311" spans="1:17" s="4" customFormat="1" ht="11.25" customHeight="1">
      <c r="A1311" s="124">
        <f t="shared" si="20"/>
        <v>287</v>
      </c>
      <c r="B1311" s="53" t="s">
        <v>145</v>
      </c>
      <c r="C1311" s="249">
        <v>2</v>
      </c>
      <c r="D1311" s="55">
        <v>32112</v>
      </c>
      <c r="E1311" s="92">
        <v>210</v>
      </c>
      <c r="F1311" s="53" t="s">
        <v>142</v>
      </c>
      <c r="G1311" s="53" t="s">
        <v>728</v>
      </c>
      <c r="H1311" s="53" t="s">
        <v>143</v>
      </c>
      <c r="I1311" s="53" t="s">
        <v>827</v>
      </c>
      <c r="J1311" s="53" t="s">
        <v>571</v>
      </c>
      <c r="K1311" s="53" t="s">
        <v>826</v>
      </c>
      <c r="L1311" s="234">
        <v>1119.825</v>
      </c>
      <c r="M1311" s="234">
        <v>1007.09078</v>
      </c>
      <c r="N1311" s="234">
        <v>0</v>
      </c>
      <c r="O1311" s="234">
        <v>1123.221</v>
      </c>
      <c r="P1311" s="187">
        <v>1201017.801575409</v>
      </c>
      <c r="Q1311" s="188">
        <v>1.0725049017260813</v>
      </c>
    </row>
    <row r="1312" spans="1:17" ht="11.25" customHeight="1">
      <c r="A1312" s="124">
        <f t="shared" si="20"/>
        <v>287</v>
      </c>
      <c r="B1312" s="53" t="s">
        <v>145</v>
      </c>
      <c r="C1312" s="249">
        <v>3</v>
      </c>
      <c r="D1312" s="55">
        <v>32589</v>
      </c>
      <c r="E1312" s="92">
        <v>210</v>
      </c>
      <c r="F1312" s="53" t="s">
        <v>142</v>
      </c>
      <c r="G1312" s="53" t="s">
        <v>728</v>
      </c>
      <c r="H1312" s="53" t="s">
        <v>143</v>
      </c>
      <c r="I1312" s="53" t="s">
        <v>827</v>
      </c>
      <c r="J1312" s="53" t="s">
        <v>571</v>
      </c>
      <c r="K1312" s="53" t="s">
        <v>826</v>
      </c>
      <c r="L1312" s="234">
        <v>894.79700000000003</v>
      </c>
      <c r="M1312" s="234">
        <v>792.21700999999996</v>
      </c>
      <c r="N1312" s="234">
        <v>0</v>
      </c>
      <c r="O1312" s="234">
        <v>741.28099999999995</v>
      </c>
      <c r="P1312" s="187">
        <v>953652.01894135738</v>
      </c>
      <c r="Q1312" s="188">
        <v>1.0657747164344062</v>
      </c>
    </row>
    <row r="1313" spans="1:17" ht="11.25" customHeight="1">
      <c r="A1313" s="124">
        <f t="shared" si="20"/>
        <v>287</v>
      </c>
      <c r="B1313" s="53" t="s">
        <v>145</v>
      </c>
      <c r="C1313" s="249">
        <v>4</v>
      </c>
      <c r="D1313" s="55">
        <v>32920</v>
      </c>
      <c r="E1313" s="92">
        <v>210</v>
      </c>
      <c r="F1313" s="53" t="s">
        <v>142</v>
      </c>
      <c r="G1313" s="53" t="s">
        <v>728</v>
      </c>
      <c r="H1313" s="53" t="s">
        <v>143</v>
      </c>
      <c r="I1313" s="53" t="s">
        <v>827</v>
      </c>
      <c r="J1313" s="53" t="s">
        <v>571</v>
      </c>
      <c r="K1313" s="53" t="s">
        <v>826</v>
      </c>
      <c r="L1313" s="234">
        <v>1264.46</v>
      </c>
      <c r="M1313" s="234">
        <v>1116.2611999999999</v>
      </c>
      <c r="N1313" s="234">
        <v>0</v>
      </c>
      <c r="O1313" s="234">
        <v>491.54</v>
      </c>
      <c r="P1313" s="187">
        <v>1340358.9727568543</v>
      </c>
      <c r="Q1313" s="188">
        <v>1.0600248111896418</v>
      </c>
    </row>
    <row r="1314" spans="1:17" ht="11.25" customHeight="1">
      <c r="A1314" s="267">
        <f t="shared" si="20"/>
        <v>288</v>
      </c>
      <c r="B1314" s="209" t="s">
        <v>946</v>
      </c>
      <c r="C1314" s="248">
        <v>0</v>
      </c>
      <c r="D1314" s="210"/>
      <c r="E1314" s="271">
        <f>SUM(E1315:E1322)</f>
        <v>250</v>
      </c>
      <c r="F1314" s="209" t="s">
        <v>142</v>
      </c>
      <c r="G1314" s="209" t="s">
        <v>728</v>
      </c>
      <c r="H1314" s="209" t="s">
        <v>143</v>
      </c>
      <c r="I1314" s="209" t="s">
        <v>94</v>
      </c>
      <c r="J1314" s="209"/>
      <c r="K1314" s="209"/>
      <c r="L1314" s="244">
        <v>477.98805000000004</v>
      </c>
      <c r="M1314" s="244">
        <v>0</v>
      </c>
      <c r="N1314" s="244">
        <v>0</v>
      </c>
      <c r="O1314" s="244">
        <v>0</v>
      </c>
      <c r="P1314" s="211">
        <v>0</v>
      </c>
      <c r="Q1314" s="212">
        <v>0</v>
      </c>
    </row>
    <row r="1315" spans="1:17" s="4" customFormat="1" ht="11.25" customHeight="1">
      <c r="A1315" s="124">
        <f t="shared" si="20"/>
        <v>288</v>
      </c>
      <c r="B1315" s="136" t="s">
        <v>946</v>
      </c>
      <c r="C1315" s="250">
        <v>1</v>
      </c>
      <c r="D1315" s="138">
        <v>13679</v>
      </c>
      <c r="E1315" s="127">
        <v>12.5</v>
      </c>
      <c r="F1315" s="136" t="s">
        <v>142</v>
      </c>
      <c r="G1315" s="136" t="s">
        <v>728</v>
      </c>
      <c r="H1315" s="136" t="s">
        <v>143</v>
      </c>
      <c r="I1315" s="136" t="s">
        <v>94</v>
      </c>
      <c r="J1315" s="136"/>
      <c r="K1315" s="136"/>
      <c r="L1315" s="234">
        <v>125.5889</v>
      </c>
      <c r="M1315" s="205">
        <v>0</v>
      </c>
      <c r="N1315" s="205">
        <v>0</v>
      </c>
      <c r="O1315" s="205">
        <v>0</v>
      </c>
      <c r="P1315" s="187">
        <v>0</v>
      </c>
      <c r="Q1315" s="188">
        <v>0</v>
      </c>
    </row>
    <row r="1316" spans="1:17" ht="11.25" customHeight="1">
      <c r="A1316" s="124">
        <f t="shared" si="20"/>
        <v>288</v>
      </c>
      <c r="B1316" s="136" t="s">
        <v>946</v>
      </c>
      <c r="C1316" s="250">
        <v>2</v>
      </c>
      <c r="D1316" s="138">
        <v>13748</v>
      </c>
      <c r="E1316" s="127">
        <v>12.5</v>
      </c>
      <c r="F1316" s="136" t="s">
        <v>142</v>
      </c>
      <c r="G1316" s="136" t="s">
        <v>728</v>
      </c>
      <c r="H1316" s="136" t="s">
        <v>143</v>
      </c>
      <c r="I1316" s="136" t="s">
        <v>94</v>
      </c>
      <c r="J1316" s="136"/>
      <c r="K1316" s="136"/>
      <c r="L1316" s="234">
        <v>0</v>
      </c>
      <c r="M1316" s="205">
        <v>0</v>
      </c>
      <c r="N1316" s="205">
        <v>0</v>
      </c>
      <c r="O1316" s="205">
        <v>0</v>
      </c>
      <c r="P1316" s="187">
        <v>0</v>
      </c>
      <c r="Q1316" s="188">
        <v>0</v>
      </c>
    </row>
    <row r="1317" spans="1:17" s="4" customFormat="1" ht="11.25" customHeight="1">
      <c r="A1317" s="124">
        <f t="shared" si="20"/>
        <v>288</v>
      </c>
      <c r="B1317" s="136" t="s">
        <v>946</v>
      </c>
      <c r="C1317" s="250">
        <v>3</v>
      </c>
      <c r="D1317" s="138">
        <v>13901</v>
      </c>
      <c r="E1317" s="127">
        <v>12.5</v>
      </c>
      <c r="F1317" s="136" t="s">
        <v>142</v>
      </c>
      <c r="G1317" s="136" t="s">
        <v>728</v>
      </c>
      <c r="H1317" s="136" t="s">
        <v>143</v>
      </c>
      <c r="I1317" s="136" t="s">
        <v>94</v>
      </c>
      <c r="J1317" s="136"/>
      <c r="K1317" s="136"/>
      <c r="L1317" s="234">
        <v>0</v>
      </c>
      <c r="M1317" s="205">
        <v>0</v>
      </c>
      <c r="N1317" s="205">
        <v>0</v>
      </c>
      <c r="O1317" s="205">
        <v>0</v>
      </c>
      <c r="P1317" s="187">
        <v>0</v>
      </c>
      <c r="Q1317" s="188">
        <v>0</v>
      </c>
    </row>
    <row r="1318" spans="1:17" s="274" customFormat="1" ht="11.25" customHeight="1">
      <c r="A1318" s="124">
        <f t="shared" si="20"/>
        <v>288</v>
      </c>
      <c r="B1318" s="53" t="s">
        <v>946</v>
      </c>
      <c r="C1318" s="249">
        <v>4</v>
      </c>
      <c r="D1318" s="55">
        <v>17103</v>
      </c>
      <c r="E1318" s="8">
        <v>12.5</v>
      </c>
      <c r="F1318" s="53" t="s">
        <v>142</v>
      </c>
      <c r="G1318" s="53" t="s">
        <v>728</v>
      </c>
      <c r="H1318" s="53" t="s">
        <v>143</v>
      </c>
      <c r="I1318" s="53" t="s">
        <v>94</v>
      </c>
      <c r="J1318" s="53"/>
      <c r="K1318" s="53"/>
      <c r="L1318" s="234">
        <v>0</v>
      </c>
      <c r="M1318" s="205">
        <v>0</v>
      </c>
      <c r="N1318" s="205">
        <v>0</v>
      </c>
      <c r="O1318" s="205">
        <v>0</v>
      </c>
      <c r="P1318" s="187">
        <v>0</v>
      </c>
      <c r="Q1318" s="188">
        <v>0</v>
      </c>
    </row>
    <row r="1319" spans="1:17" s="274" customFormat="1" ht="11.25" customHeight="1">
      <c r="A1319" s="124">
        <f t="shared" si="20"/>
        <v>288</v>
      </c>
      <c r="B1319" s="53" t="s">
        <v>1110</v>
      </c>
      <c r="C1319" s="249">
        <v>5</v>
      </c>
      <c r="D1319" s="55">
        <v>23970</v>
      </c>
      <c r="E1319" s="8">
        <v>50</v>
      </c>
      <c r="F1319" s="53" t="s">
        <v>142</v>
      </c>
      <c r="G1319" s="53" t="s">
        <v>728</v>
      </c>
      <c r="H1319" s="53" t="s">
        <v>143</v>
      </c>
      <c r="I1319" s="53" t="s">
        <v>94</v>
      </c>
      <c r="J1319" s="53"/>
      <c r="K1319" s="53"/>
      <c r="L1319" s="234">
        <v>352.39915000000002</v>
      </c>
      <c r="M1319" s="205">
        <v>0</v>
      </c>
      <c r="N1319" s="205">
        <v>0</v>
      </c>
      <c r="O1319" s="205">
        <v>0</v>
      </c>
      <c r="P1319" s="187">
        <v>0</v>
      </c>
      <c r="Q1319" s="188">
        <v>0</v>
      </c>
    </row>
    <row r="1320" spans="1:17" s="276" customFormat="1" ht="11.25" customHeight="1">
      <c r="A1320" s="124">
        <f t="shared" si="20"/>
        <v>288</v>
      </c>
      <c r="B1320" s="53" t="s">
        <v>1110</v>
      </c>
      <c r="C1320" s="249">
        <v>6</v>
      </c>
      <c r="D1320" s="55">
        <v>24309</v>
      </c>
      <c r="E1320" s="8">
        <v>50</v>
      </c>
      <c r="F1320" s="53" t="s">
        <v>142</v>
      </c>
      <c r="G1320" s="53" t="s">
        <v>728</v>
      </c>
      <c r="H1320" s="53" t="s">
        <v>143</v>
      </c>
      <c r="I1320" s="53" t="s">
        <v>94</v>
      </c>
      <c r="J1320" s="53"/>
      <c r="K1320" s="53"/>
      <c r="L1320" s="234">
        <v>0</v>
      </c>
      <c r="M1320" s="205">
        <v>0</v>
      </c>
      <c r="N1320" s="205">
        <v>0</v>
      </c>
      <c r="O1320" s="205">
        <v>0</v>
      </c>
      <c r="P1320" s="187">
        <v>0</v>
      </c>
      <c r="Q1320" s="188">
        <v>0</v>
      </c>
    </row>
    <row r="1321" spans="1:17" s="276" customFormat="1" ht="11.25" customHeight="1">
      <c r="A1321" s="124">
        <f t="shared" si="20"/>
        <v>288</v>
      </c>
      <c r="B1321" s="53" t="s">
        <v>1110</v>
      </c>
      <c r="C1321" s="249">
        <v>7</v>
      </c>
      <c r="D1321" s="55">
        <v>24309</v>
      </c>
      <c r="E1321" s="8">
        <v>50</v>
      </c>
      <c r="F1321" s="53" t="s">
        <v>142</v>
      </c>
      <c r="G1321" s="53" t="s">
        <v>728</v>
      </c>
      <c r="H1321" s="53" t="s">
        <v>143</v>
      </c>
      <c r="I1321" s="53" t="s">
        <v>94</v>
      </c>
      <c r="J1321" s="53"/>
      <c r="K1321" s="53"/>
      <c r="L1321" s="234">
        <v>0</v>
      </c>
      <c r="M1321" s="205">
        <v>0</v>
      </c>
      <c r="N1321" s="205">
        <v>0</v>
      </c>
      <c r="O1321" s="205">
        <v>0</v>
      </c>
      <c r="P1321" s="187">
        <v>0</v>
      </c>
      <c r="Q1321" s="188">
        <v>0</v>
      </c>
    </row>
    <row r="1322" spans="1:17" s="274" customFormat="1" ht="11.25" customHeight="1">
      <c r="A1322" s="124">
        <f t="shared" si="20"/>
        <v>288</v>
      </c>
      <c r="B1322" s="53" t="s">
        <v>1110</v>
      </c>
      <c r="C1322" s="249">
        <v>8</v>
      </c>
      <c r="D1322" s="55">
        <v>24319</v>
      </c>
      <c r="E1322" s="8">
        <v>50</v>
      </c>
      <c r="F1322" s="53" t="s">
        <v>142</v>
      </c>
      <c r="G1322" s="53" t="s">
        <v>728</v>
      </c>
      <c r="H1322" s="53" t="s">
        <v>143</v>
      </c>
      <c r="I1322" s="53" t="s">
        <v>94</v>
      </c>
      <c r="J1322" s="53"/>
      <c r="K1322" s="53"/>
      <c r="L1322" s="234">
        <v>0</v>
      </c>
      <c r="M1322" s="205">
        <v>0</v>
      </c>
      <c r="N1322" s="205">
        <v>0</v>
      </c>
      <c r="O1322" s="205">
        <v>0</v>
      </c>
      <c r="P1322" s="187">
        <v>0</v>
      </c>
      <c r="Q1322" s="188">
        <v>0</v>
      </c>
    </row>
    <row r="1323" spans="1:17" s="276" customFormat="1" ht="11.25" customHeight="1">
      <c r="A1323" s="267">
        <f t="shared" si="20"/>
        <v>289</v>
      </c>
      <c r="B1323" s="209" t="s">
        <v>251</v>
      </c>
      <c r="C1323" s="248">
        <v>0</v>
      </c>
      <c r="D1323" s="210"/>
      <c r="E1323" s="271">
        <f>SUM(E1324)</f>
        <v>600</v>
      </c>
      <c r="F1323" s="213" t="s">
        <v>142</v>
      </c>
      <c r="G1323" s="213" t="s">
        <v>728</v>
      </c>
      <c r="H1323" s="213" t="s">
        <v>143</v>
      </c>
      <c r="I1323" s="209" t="s">
        <v>827</v>
      </c>
      <c r="J1323" s="209" t="s">
        <v>571</v>
      </c>
      <c r="K1323" s="209" t="s">
        <v>826</v>
      </c>
      <c r="L1323" s="244">
        <v>2552.16</v>
      </c>
      <c r="M1323" s="244">
        <v>2263.65</v>
      </c>
      <c r="N1323" s="244">
        <v>0</v>
      </c>
      <c r="O1323" s="244">
        <v>2468.1060000000002</v>
      </c>
      <c r="P1323" s="211">
        <v>2514795.3666848456</v>
      </c>
      <c r="Q1323" s="212">
        <v>0.9853596038982062</v>
      </c>
    </row>
    <row r="1324" spans="1:17" s="274" customFormat="1" ht="11.25" customHeight="1">
      <c r="A1324" s="124">
        <f t="shared" si="20"/>
        <v>289</v>
      </c>
      <c r="B1324" s="53" t="s">
        <v>251</v>
      </c>
      <c r="C1324" s="249">
        <v>1</v>
      </c>
      <c r="D1324" s="55">
        <v>41193</v>
      </c>
      <c r="E1324" s="92">
        <v>600</v>
      </c>
      <c r="F1324" s="53" t="s">
        <v>142</v>
      </c>
      <c r="G1324" s="53" t="s">
        <v>728</v>
      </c>
      <c r="H1324" s="53" t="s">
        <v>143</v>
      </c>
      <c r="I1324" s="53" t="s">
        <v>827</v>
      </c>
      <c r="J1324" s="53" t="s">
        <v>571</v>
      </c>
      <c r="K1324" s="53" t="s">
        <v>826</v>
      </c>
      <c r="L1324" s="234">
        <v>2552.16</v>
      </c>
      <c r="M1324" s="234">
        <v>2263.65</v>
      </c>
      <c r="N1324" s="234">
        <v>0</v>
      </c>
      <c r="O1324" s="234">
        <v>2468.1060000000002</v>
      </c>
      <c r="P1324" s="187">
        <v>2514795.3666848456</v>
      </c>
      <c r="Q1324" s="188">
        <v>0.9853596038982062</v>
      </c>
    </row>
    <row r="1325" spans="1:17" s="274" customFormat="1" ht="11.25" customHeight="1">
      <c r="A1325" s="267">
        <f t="shared" si="20"/>
        <v>290</v>
      </c>
      <c r="B1325" s="209" t="s">
        <v>693</v>
      </c>
      <c r="C1325" s="248">
        <v>0</v>
      </c>
      <c r="D1325" s="210"/>
      <c r="E1325" s="271">
        <f>SUM(E1326:E1329)</f>
        <v>246</v>
      </c>
      <c r="F1325" s="209" t="s">
        <v>532</v>
      </c>
      <c r="G1325" s="209" t="s">
        <v>326</v>
      </c>
      <c r="H1325" s="209" t="s">
        <v>692</v>
      </c>
      <c r="I1325" s="209" t="s">
        <v>827</v>
      </c>
      <c r="J1325" s="209" t="s">
        <v>571</v>
      </c>
      <c r="K1325" s="209" t="s">
        <v>826</v>
      </c>
      <c r="L1325" s="244">
        <v>0</v>
      </c>
      <c r="M1325" s="244">
        <v>0</v>
      </c>
      <c r="N1325" s="244">
        <v>0</v>
      </c>
      <c r="O1325" s="244">
        <v>0</v>
      </c>
      <c r="P1325" s="211">
        <v>0</v>
      </c>
      <c r="Q1325" s="212">
        <v>0</v>
      </c>
    </row>
    <row r="1326" spans="1:17" s="276" customFormat="1" ht="11.25" customHeight="1">
      <c r="A1326" s="124">
        <f t="shared" si="20"/>
        <v>290</v>
      </c>
      <c r="B1326" s="53" t="s">
        <v>693</v>
      </c>
      <c r="C1326" s="249">
        <v>1</v>
      </c>
      <c r="D1326" s="55">
        <v>40503</v>
      </c>
      <c r="E1326" s="92">
        <v>61.5</v>
      </c>
      <c r="F1326" s="53" t="s">
        <v>532</v>
      </c>
      <c r="G1326" s="53" t="s">
        <v>326</v>
      </c>
      <c r="H1326" s="53" t="s">
        <v>692</v>
      </c>
      <c r="I1326" s="53" t="s">
        <v>827</v>
      </c>
      <c r="J1326" s="53" t="s">
        <v>571</v>
      </c>
      <c r="K1326" s="53" t="s">
        <v>826</v>
      </c>
      <c r="L1326" s="234">
        <v>0</v>
      </c>
      <c r="M1326" s="234">
        <v>0</v>
      </c>
      <c r="N1326" s="234">
        <v>0</v>
      </c>
      <c r="O1326" s="234">
        <v>0</v>
      </c>
      <c r="P1326" s="187">
        <v>0</v>
      </c>
      <c r="Q1326" s="188">
        <v>0</v>
      </c>
    </row>
    <row r="1327" spans="1:17" s="276" customFormat="1" ht="11.25" customHeight="1">
      <c r="A1327" s="124">
        <f t="shared" si="20"/>
        <v>290</v>
      </c>
      <c r="B1327" s="53" t="s">
        <v>693</v>
      </c>
      <c r="C1327" s="249">
        <v>2</v>
      </c>
      <c r="D1327" s="55">
        <v>40558</v>
      </c>
      <c r="E1327" s="92">
        <v>61.5</v>
      </c>
      <c r="F1327" s="53" t="s">
        <v>532</v>
      </c>
      <c r="G1327" s="53" t="s">
        <v>326</v>
      </c>
      <c r="H1327" s="53" t="s">
        <v>692</v>
      </c>
      <c r="I1327" s="53" t="s">
        <v>827</v>
      </c>
      <c r="J1327" s="53" t="s">
        <v>571</v>
      </c>
      <c r="K1327" s="53" t="s">
        <v>826</v>
      </c>
      <c r="L1327" s="234">
        <v>0</v>
      </c>
      <c r="M1327" s="234">
        <v>0</v>
      </c>
      <c r="N1327" s="234">
        <v>0</v>
      </c>
      <c r="O1327" s="234">
        <v>0</v>
      </c>
      <c r="P1327" s="187">
        <v>0</v>
      </c>
      <c r="Q1327" s="188">
        <v>0</v>
      </c>
    </row>
    <row r="1328" spans="1:17" s="4" customFormat="1" ht="11.25" customHeight="1">
      <c r="A1328" s="124">
        <f t="shared" si="20"/>
        <v>290</v>
      </c>
      <c r="B1328" s="53" t="s">
        <v>693</v>
      </c>
      <c r="C1328" s="249">
        <v>3</v>
      </c>
      <c r="D1328" s="55">
        <v>40618</v>
      </c>
      <c r="E1328" s="92">
        <v>61.5</v>
      </c>
      <c r="F1328" s="53" t="s">
        <v>532</v>
      </c>
      <c r="G1328" s="53" t="s">
        <v>326</v>
      </c>
      <c r="H1328" s="53" t="s">
        <v>692</v>
      </c>
      <c r="I1328" s="53" t="s">
        <v>827</v>
      </c>
      <c r="J1328" s="53" t="s">
        <v>571</v>
      </c>
      <c r="K1328" s="53" t="s">
        <v>826</v>
      </c>
      <c r="L1328" s="234">
        <v>0</v>
      </c>
      <c r="M1328" s="234">
        <v>0</v>
      </c>
      <c r="N1328" s="234">
        <v>0</v>
      </c>
      <c r="O1328" s="234">
        <v>0</v>
      </c>
      <c r="P1328" s="187">
        <v>0</v>
      </c>
      <c r="Q1328" s="188">
        <v>0</v>
      </c>
    </row>
    <row r="1329" spans="1:17" s="4" customFormat="1" ht="11.25" customHeight="1">
      <c r="A1329" s="124">
        <f t="shared" si="20"/>
        <v>290</v>
      </c>
      <c r="B1329" s="53" t="s">
        <v>693</v>
      </c>
      <c r="C1329" s="249">
        <v>4</v>
      </c>
      <c r="D1329" s="55">
        <v>40706</v>
      </c>
      <c r="E1329" s="92">
        <v>61.5</v>
      </c>
      <c r="F1329" s="53" t="s">
        <v>532</v>
      </c>
      <c r="G1329" s="53" t="s">
        <v>326</v>
      </c>
      <c r="H1329" s="53" t="s">
        <v>692</v>
      </c>
      <c r="I1329" s="53" t="s">
        <v>827</v>
      </c>
      <c r="J1329" s="53" t="s">
        <v>571</v>
      </c>
      <c r="K1329" s="53" t="s">
        <v>826</v>
      </c>
      <c r="L1329" s="234">
        <v>0</v>
      </c>
      <c r="M1329" s="234">
        <v>0</v>
      </c>
      <c r="N1329" s="234">
        <v>0</v>
      </c>
      <c r="O1329" s="234">
        <v>0</v>
      </c>
      <c r="P1329" s="187">
        <v>0</v>
      </c>
      <c r="Q1329" s="188">
        <v>0</v>
      </c>
    </row>
    <row r="1330" spans="1:17" ht="11.25" customHeight="1">
      <c r="A1330" s="267">
        <f t="shared" si="20"/>
        <v>291</v>
      </c>
      <c r="B1330" s="209" t="s">
        <v>596</v>
      </c>
      <c r="C1330" s="248">
        <v>0</v>
      </c>
      <c r="D1330" s="210"/>
      <c r="E1330" s="271">
        <f>SUM(E1331:E1332)</f>
        <v>0</v>
      </c>
      <c r="F1330" s="209" t="s">
        <v>287</v>
      </c>
      <c r="G1330" s="209" t="s">
        <v>728</v>
      </c>
      <c r="H1330" s="209" t="s">
        <v>288</v>
      </c>
      <c r="I1330" s="209" t="s">
        <v>827</v>
      </c>
      <c r="J1330" s="209" t="s">
        <v>576</v>
      </c>
      <c r="K1330" s="209" t="s">
        <v>668</v>
      </c>
      <c r="L1330" s="244">
        <v>0</v>
      </c>
      <c r="M1330" s="244">
        <v>0</v>
      </c>
      <c r="N1330" s="244">
        <v>0</v>
      </c>
      <c r="O1330" s="244">
        <v>0</v>
      </c>
      <c r="P1330" s="211">
        <v>0</v>
      </c>
      <c r="Q1330" s="212">
        <v>0</v>
      </c>
    </row>
    <row r="1331" spans="1:17" s="4" customFormat="1" ht="11.25" customHeight="1">
      <c r="A1331" s="124">
        <f t="shared" si="20"/>
        <v>291</v>
      </c>
      <c r="B1331" s="53" t="s">
        <v>596</v>
      </c>
      <c r="C1331" s="249">
        <v>1</v>
      </c>
      <c r="D1331" s="55">
        <v>29667</v>
      </c>
      <c r="E1331" s="92">
        <v>0</v>
      </c>
      <c r="F1331" s="53" t="s">
        <v>287</v>
      </c>
      <c r="G1331" s="53" t="s">
        <v>728</v>
      </c>
      <c r="H1331" s="53" t="s">
        <v>288</v>
      </c>
      <c r="I1331" s="53" t="s">
        <v>827</v>
      </c>
      <c r="J1331" s="53" t="s">
        <v>576</v>
      </c>
      <c r="K1331" s="53" t="s">
        <v>668</v>
      </c>
      <c r="L1331" s="205">
        <v>0</v>
      </c>
      <c r="M1331" s="205">
        <v>0</v>
      </c>
      <c r="N1331" s="205">
        <v>0</v>
      </c>
      <c r="O1331" s="205">
        <v>0</v>
      </c>
      <c r="P1331" s="187">
        <v>0</v>
      </c>
      <c r="Q1331" s="188">
        <v>0</v>
      </c>
    </row>
    <row r="1332" spans="1:17" s="4" customFormat="1" ht="11.25" customHeight="1">
      <c r="A1332" s="124">
        <f t="shared" si="20"/>
        <v>291</v>
      </c>
      <c r="B1332" s="53" t="s">
        <v>596</v>
      </c>
      <c r="C1332" s="249">
        <v>2</v>
      </c>
      <c r="D1332" s="55">
        <v>30033</v>
      </c>
      <c r="E1332" s="92">
        <v>0</v>
      </c>
      <c r="F1332" s="53" t="s">
        <v>287</v>
      </c>
      <c r="G1332" s="53" t="s">
        <v>728</v>
      </c>
      <c r="H1332" s="53" t="s">
        <v>288</v>
      </c>
      <c r="I1332" s="53" t="s">
        <v>827</v>
      </c>
      <c r="J1332" s="53" t="s">
        <v>576</v>
      </c>
      <c r="K1332" s="53" t="s">
        <v>668</v>
      </c>
      <c r="L1332" s="205">
        <v>0</v>
      </c>
      <c r="M1332" s="205">
        <v>0</v>
      </c>
      <c r="N1332" s="205">
        <v>0</v>
      </c>
      <c r="O1332" s="205">
        <v>0</v>
      </c>
      <c r="P1332" s="187">
        <v>0</v>
      </c>
      <c r="Q1332" s="188">
        <v>0</v>
      </c>
    </row>
    <row r="1333" spans="1:17" ht="11.25" customHeight="1">
      <c r="A1333" s="267">
        <f t="shared" si="20"/>
        <v>292</v>
      </c>
      <c r="B1333" s="209" t="s">
        <v>393</v>
      </c>
      <c r="C1333" s="248">
        <v>0</v>
      </c>
      <c r="D1333" s="210"/>
      <c r="E1333" s="271">
        <f>SUM(E1334:E1336)</f>
        <v>0</v>
      </c>
      <c r="F1333" s="258" t="s">
        <v>879</v>
      </c>
      <c r="G1333" s="209" t="s">
        <v>728</v>
      </c>
      <c r="H1333" s="209" t="s">
        <v>625</v>
      </c>
      <c r="I1333" s="209" t="s">
        <v>94</v>
      </c>
      <c r="J1333" s="209"/>
      <c r="K1333" s="209"/>
      <c r="L1333" s="244">
        <v>0</v>
      </c>
      <c r="M1333" s="244">
        <v>0</v>
      </c>
      <c r="N1333" s="244">
        <v>0</v>
      </c>
      <c r="O1333" s="244">
        <v>0</v>
      </c>
      <c r="P1333" s="211">
        <v>0</v>
      </c>
      <c r="Q1333" s="212">
        <v>0</v>
      </c>
    </row>
    <row r="1334" spans="1:17" ht="11.25" customHeight="1">
      <c r="A1334" s="124">
        <f t="shared" si="20"/>
        <v>292</v>
      </c>
      <c r="B1334" s="53" t="s">
        <v>393</v>
      </c>
      <c r="C1334" s="249">
        <v>1</v>
      </c>
      <c r="D1334" s="55">
        <v>18354</v>
      </c>
      <c r="E1334" s="92">
        <v>0</v>
      </c>
      <c r="F1334" s="53" t="s">
        <v>879</v>
      </c>
      <c r="G1334" s="53" t="s">
        <v>728</v>
      </c>
      <c r="H1334" s="53" t="s">
        <v>625</v>
      </c>
      <c r="I1334" s="53" t="s">
        <v>94</v>
      </c>
      <c r="J1334" s="53"/>
      <c r="K1334" s="53"/>
      <c r="L1334" s="205">
        <v>0</v>
      </c>
      <c r="M1334" s="205">
        <v>0</v>
      </c>
      <c r="N1334" s="205">
        <v>0</v>
      </c>
      <c r="O1334" s="205">
        <v>0</v>
      </c>
      <c r="P1334" s="187">
        <v>0</v>
      </c>
      <c r="Q1334" s="188">
        <v>0</v>
      </c>
    </row>
    <row r="1335" spans="1:17" s="4" customFormat="1" ht="11.25" customHeight="1">
      <c r="A1335" s="124">
        <f t="shared" si="20"/>
        <v>292</v>
      </c>
      <c r="B1335" s="53" t="s">
        <v>393</v>
      </c>
      <c r="C1335" s="249">
        <v>2</v>
      </c>
      <c r="D1335" s="55">
        <v>18384</v>
      </c>
      <c r="E1335" s="92">
        <v>0</v>
      </c>
      <c r="F1335" s="53" t="s">
        <v>879</v>
      </c>
      <c r="G1335" s="53" t="s">
        <v>728</v>
      </c>
      <c r="H1335" s="53" t="s">
        <v>625</v>
      </c>
      <c r="I1335" s="53" t="s">
        <v>94</v>
      </c>
      <c r="J1335" s="53"/>
      <c r="K1335" s="53"/>
      <c r="L1335" s="205">
        <v>0</v>
      </c>
      <c r="M1335" s="205">
        <v>0</v>
      </c>
      <c r="N1335" s="205">
        <v>0</v>
      </c>
      <c r="O1335" s="205">
        <v>0</v>
      </c>
      <c r="P1335" s="187">
        <v>0</v>
      </c>
      <c r="Q1335" s="188">
        <v>0</v>
      </c>
    </row>
    <row r="1336" spans="1:17" s="4" customFormat="1" ht="11.25" customHeight="1">
      <c r="A1336" s="124">
        <f t="shared" si="20"/>
        <v>292</v>
      </c>
      <c r="B1336" s="53" t="s">
        <v>393</v>
      </c>
      <c r="C1336" s="249">
        <v>3</v>
      </c>
      <c r="D1336" s="55">
        <v>18415</v>
      </c>
      <c r="E1336" s="92">
        <v>0</v>
      </c>
      <c r="F1336" s="53" t="s">
        <v>879</v>
      </c>
      <c r="G1336" s="53" t="s">
        <v>728</v>
      </c>
      <c r="H1336" s="53" t="s">
        <v>625</v>
      </c>
      <c r="I1336" s="53" t="s">
        <v>94</v>
      </c>
      <c r="J1336" s="53"/>
      <c r="K1336" s="53"/>
      <c r="L1336" s="205">
        <v>0</v>
      </c>
      <c r="M1336" s="205">
        <v>0</v>
      </c>
      <c r="N1336" s="205">
        <v>0</v>
      </c>
      <c r="O1336" s="205">
        <v>0</v>
      </c>
      <c r="P1336" s="187">
        <v>0</v>
      </c>
      <c r="Q1336" s="188">
        <v>0</v>
      </c>
    </row>
    <row r="1337" spans="1:17" ht="11.25" customHeight="1">
      <c r="A1337" s="267">
        <f t="shared" si="20"/>
        <v>293</v>
      </c>
      <c r="B1337" s="209" t="s">
        <v>364</v>
      </c>
      <c r="C1337" s="248">
        <v>0</v>
      </c>
      <c r="D1337" s="210"/>
      <c r="E1337" s="271">
        <f>SUM(E1338:E1339)</f>
        <v>0</v>
      </c>
      <c r="F1337" s="209" t="s">
        <v>501</v>
      </c>
      <c r="G1337" s="209" t="s">
        <v>728</v>
      </c>
      <c r="H1337" s="209" t="s">
        <v>987</v>
      </c>
      <c r="I1337" s="209" t="s">
        <v>94</v>
      </c>
      <c r="J1337" s="209"/>
      <c r="K1337" s="209"/>
      <c r="L1337" s="244">
        <v>0</v>
      </c>
      <c r="M1337" s="244">
        <v>0</v>
      </c>
      <c r="N1337" s="244">
        <v>0</v>
      </c>
      <c r="O1337" s="244">
        <v>0</v>
      </c>
      <c r="P1337" s="211">
        <v>0</v>
      </c>
      <c r="Q1337" s="212">
        <v>0</v>
      </c>
    </row>
    <row r="1338" spans="1:17" ht="11.25" customHeight="1">
      <c r="A1338" s="124">
        <f t="shared" si="20"/>
        <v>293</v>
      </c>
      <c r="B1338" s="53" t="s">
        <v>364</v>
      </c>
      <c r="C1338" s="249">
        <v>1</v>
      </c>
      <c r="D1338" s="55">
        <v>22827</v>
      </c>
      <c r="E1338" s="92">
        <v>0</v>
      </c>
      <c r="F1338" s="53" t="s">
        <v>501</v>
      </c>
      <c r="G1338" s="53" t="s">
        <v>728</v>
      </c>
      <c r="H1338" s="53" t="s">
        <v>987</v>
      </c>
      <c r="I1338" s="53" t="s">
        <v>94</v>
      </c>
      <c r="J1338" s="53"/>
      <c r="K1338" s="53"/>
      <c r="L1338" s="205">
        <v>0</v>
      </c>
      <c r="M1338" s="205">
        <v>0</v>
      </c>
      <c r="N1338" s="205">
        <v>0</v>
      </c>
      <c r="O1338" s="205">
        <v>0</v>
      </c>
      <c r="P1338" s="187">
        <v>0</v>
      </c>
      <c r="Q1338" s="188">
        <v>0</v>
      </c>
    </row>
    <row r="1339" spans="1:17" ht="11.25" customHeight="1">
      <c r="A1339" s="124">
        <f t="shared" si="20"/>
        <v>293</v>
      </c>
      <c r="B1339" s="53" t="s">
        <v>364</v>
      </c>
      <c r="C1339" s="249">
        <v>2</v>
      </c>
      <c r="D1339" s="55">
        <v>22858</v>
      </c>
      <c r="E1339" s="92">
        <v>0</v>
      </c>
      <c r="F1339" s="53" t="s">
        <v>501</v>
      </c>
      <c r="G1339" s="53" t="s">
        <v>728</v>
      </c>
      <c r="H1339" s="53" t="s">
        <v>987</v>
      </c>
      <c r="I1339" s="53" t="s">
        <v>94</v>
      </c>
      <c r="J1339" s="53"/>
      <c r="K1339" s="53"/>
      <c r="L1339" s="205">
        <v>0</v>
      </c>
      <c r="M1339" s="205">
        <v>0</v>
      </c>
      <c r="N1339" s="205">
        <v>0</v>
      </c>
      <c r="O1339" s="205">
        <v>0</v>
      </c>
      <c r="P1339" s="187">
        <v>0</v>
      </c>
      <c r="Q1339" s="188">
        <v>0</v>
      </c>
    </row>
    <row r="1340" spans="1:17" ht="11.25" customHeight="1">
      <c r="A1340" s="267">
        <f t="shared" si="20"/>
        <v>294</v>
      </c>
      <c r="B1340" s="209" t="s">
        <v>1071</v>
      </c>
      <c r="C1340" s="248">
        <v>0</v>
      </c>
      <c r="D1340" s="210"/>
      <c r="E1340" s="271">
        <f>SUM(E1341:E1342)</f>
        <v>101.02000000000001</v>
      </c>
      <c r="F1340" s="209" t="s">
        <v>36</v>
      </c>
      <c r="G1340" s="262" t="s">
        <v>569</v>
      </c>
      <c r="H1340" s="209" t="s">
        <v>1325</v>
      </c>
      <c r="I1340" s="209" t="s">
        <v>827</v>
      </c>
      <c r="J1340" s="209" t="s">
        <v>576</v>
      </c>
      <c r="K1340" s="209" t="s">
        <v>668</v>
      </c>
      <c r="L1340" s="244">
        <v>451.495</v>
      </c>
      <c r="M1340" s="244">
        <v>112.34539599999999</v>
      </c>
      <c r="N1340" s="244">
        <v>0</v>
      </c>
      <c r="O1340" s="244">
        <v>0</v>
      </c>
      <c r="P1340" s="211">
        <v>213213.71007226483</v>
      </c>
      <c r="Q1340" s="212">
        <v>0.47223936050734744</v>
      </c>
    </row>
    <row r="1341" spans="1:17" ht="11.25" customHeight="1">
      <c r="A1341" s="124">
        <f t="shared" si="20"/>
        <v>294</v>
      </c>
      <c r="B1341" s="53" t="s">
        <v>1071</v>
      </c>
      <c r="C1341" s="249">
        <v>1</v>
      </c>
      <c r="D1341" s="55">
        <v>42093</v>
      </c>
      <c r="E1341" s="92">
        <v>65.42</v>
      </c>
      <c r="F1341" s="123" t="s">
        <v>36</v>
      </c>
      <c r="G1341" s="166" t="s">
        <v>569</v>
      </c>
      <c r="H1341" s="123" t="s">
        <v>370</v>
      </c>
      <c r="I1341" s="53" t="s">
        <v>827</v>
      </c>
      <c r="J1341" s="53" t="s">
        <v>576</v>
      </c>
      <c r="K1341" s="53" t="s">
        <v>668</v>
      </c>
      <c r="L1341" s="234">
        <v>298.9933073856364</v>
      </c>
      <c r="M1341" s="234">
        <v>74.398435242004993</v>
      </c>
      <c r="N1341" s="234">
        <v>0</v>
      </c>
      <c r="O1341" s="234">
        <v>0</v>
      </c>
      <c r="P1341" s="187">
        <v>141196.4082757697</v>
      </c>
      <c r="Q1341" s="188">
        <v>0.47223936050734744</v>
      </c>
    </row>
    <row r="1342" spans="1:17" ht="11.25" customHeight="1">
      <c r="A1342" s="124">
        <f t="shared" si="20"/>
        <v>294</v>
      </c>
      <c r="B1342" s="53" t="s">
        <v>1155</v>
      </c>
      <c r="C1342" s="249">
        <v>2</v>
      </c>
      <c r="D1342" s="55">
        <v>42383</v>
      </c>
      <c r="E1342" s="92">
        <v>35.6</v>
      </c>
      <c r="F1342" s="123" t="s">
        <v>36</v>
      </c>
      <c r="G1342" s="166" t="s">
        <v>569</v>
      </c>
      <c r="H1342" s="123" t="s">
        <v>370</v>
      </c>
      <c r="I1342" s="53" t="s">
        <v>827</v>
      </c>
      <c r="J1342" s="53" t="s">
        <v>576</v>
      </c>
      <c r="K1342" s="53" t="s">
        <v>668</v>
      </c>
      <c r="L1342" s="234">
        <v>152.50169261436358</v>
      </c>
      <c r="M1342" s="234">
        <v>37.946960757994994</v>
      </c>
      <c r="N1342" s="234">
        <v>0</v>
      </c>
      <c r="O1342" s="234">
        <v>0</v>
      </c>
      <c r="P1342" s="187">
        <v>72017.301796495129</v>
      </c>
      <c r="Q1342" s="188">
        <v>0.47223936050734744</v>
      </c>
    </row>
    <row r="1343" spans="1:17" ht="11.25" customHeight="1">
      <c r="A1343" s="267">
        <f t="shared" si="20"/>
        <v>295</v>
      </c>
      <c r="B1343" s="209" t="s">
        <v>916</v>
      </c>
      <c r="C1343" s="248">
        <v>0</v>
      </c>
      <c r="D1343" s="210"/>
      <c r="E1343" s="271">
        <f>SUM(E1344:E1347)</f>
        <v>2320</v>
      </c>
      <c r="F1343" s="209" t="s">
        <v>532</v>
      </c>
      <c r="G1343" s="209" t="s">
        <v>569</v>
      </c>
      <c r="H1343" s="209" t="s">
        <v>570</v>
      </c>
      <c r="I1343" s="209" t="s">
        <v>827</v>
      </c>
      <c r="J1343" s="209" t="s">
        <v>571</v>
      </c>
      <c r="K1343" s="209" t="s">
        <v>826</v>
      </c>
      <c r="L1343" s="244">
        <v>13443.470475</v>
      </c>
      <c r="M1343" s="244">
        <v>9304.8855700000004</v>
      </c>
      <c r="N1343" s="244">
        <v>563.24977799999999</v>
      </c>
      <c r="O1343" s="244">
        <v>7051</v>
      </c>
      <c r="P1343" s="211">
        <v>12406115.194531072</v>
      </c>
      <c r="Q1343" s="212">
        <v>0.92283575268766838</v>
      </c>
    </row>
    <row r="1344" spans="1:17" ht="11.25" customHeight="1">
      <c r="A1344" s="124">
        <f t="shared" si="20"/>
        <v>295</v>
      </c>
      <c r="B1344" s="53" t="s">
        <v>916</v>
      </c>
      <c r="C1344" s="249">
        <v>1</v>
      </c>
      <c r="D1344" s="55">
        <v>41018</v>
      </c>
      <c r="E1344" s="92">
        <v>500</v>
      </c>
      <c r="F1344" s="53" t="s">
        <v>532</v>
      </c>
      <c r="G1344" s="53" t="s">
        <v>569</v>
      </c>
      <c r="H1344" s="53" t="s">
        <v>570</v>
      </c>
      <c r="I1344" s="53" t="s">
        <v>827</v>
      </c>
      <c r="J1344" s="53" t="s">
        <v>571</v>
      </c>
      <c r="K1344" s="53" t="s">
        <v>826</v>
      </c>
      <c r="L1344" s="234">
        <v>3116.3940640000001</v>
      </c>
      <c r="M1344" s="234">
        <v>2196.9617599999997</v>
      </c>
      <c r="N1344" s="234">
        <v>143.10504</v>
      </c>
      <c r="O1344" s="234">
        <v>1080</v>
      </c>
      <c r="P1344" s="187">
        <v>2955879.6306354892</v>
      </c>
      <c r="Q1344" s="188">
        <v>0.94849353770155598</v>
      </c>
    </row>
    <row r="1345" spans="1:17" s="4" customFormat="1" ht="11.25" customHeight="1">
      <c r="A1345" s="124">
        <f t="shared" si="20"/>
        <v>295</v>
      </c>
      <c r="B1345" s="53" t="s">
        <v>916</v>
      </c>
      <c r="C1345" s="249">
        <v>2</v>
      </c>
      <c r="D1345" s="55">
        <v>41362</v>
      </c>
      <c r="E1345" s="92">
        <v>500</v>
      </c>
      <c r="F1345" s="53" t="s">
        <v>532</v>
      </c>
      <c r="G1345" s="53" t="s">
        <v>569</v>
      </c>
      <c r="H1345" s="53" t="s">
        <v>570</v>
      </c>
      <c r="I1345" s="53" t="s">
        <v>827</v>
      </c>
      <c r="J1345" s="53" t="s">
        <v>571</v>
      </c>
      <c r="K1345" s="53" t="s">
        <v>826</v>
      </c>
      <c r="L1345" s="234">
        <v>2740.9504609999999</v>
      </c>
      <c r="M1345" s="234">
        <v>1942.8493700000001</v>
      </c>
      <c r="N1345" s="234">
        <v>122.88068799999999</v>
      </c>
      <c r="O1345" s="234">
        <v>1616</v>
      </c>
      <c r="P1345" s="187">
        <v>2603640.515305792</v>
      </c>
      <c r="Q1345" s="188">
        <v>0.94990425852347871</v>
      </c>
    </row>
    <row r="1346" spans="1:17" ht="11.25" customHeight="1">
      <c r="A1346" s="124">
        <f t="shared" si="20"/>
        <v>295</v>
      </c>
      <c r="B1346" s="53" t="s">
        <v>916</v>
      </c>
      <c r="C1346" s="249">
        <v>3</v>
      </c>
      <c r="D1346" s="55">
        <v>42457</v>
      </c>
      <c r="E1346" s="92">
        <v>660</v>
      </c>
      <c r="F1346" s="123" t="s">
        <v>532</v>
      </c>
      <c r="G1346" s="123" t="s">
        <v>569</v>
      </c>
      <c r="H1346" s="123" t="s">
        <v>570</v>
      </c>
      <c r="I1346" s="53" t="s">
        <v>827</v>
      </c>
      <c r="J1346" s="53" t="s">
        <v>571</v>
      </c>
      <c r="K1346" s="53" t="s">
        <v>826</v>
      </c>
      <c r="L1346" s="234">
        <v>4051.1807059999996</v>
      </c>
      <c r="M1346" s="234">
        <v>2756.4836499999997</v>
      </c>
      <c r="N1346" s="234">
        <v>161.87748000000002</v>
      </c>
      <c r="O1346" s="234">
        <v>2025</v>
      </c>
      <c r="P1346" s="187">
        <v>3638455.4785737367</v>
      </c>
      <c r="Q1346" s="188">
        <v>0.89812223710115013</v>
      </c>
    </row>
    <row r="1347" spans="1:17" s="4" customFormat="1" ht="11.25" customHeight="1">
      <c r="A1347" s="124">
        <f t="shared" si="20"/>
        <v>295</v>
      </c>
      <c r="B1347" s="53" t="s">
        <v>916</v>
      </c>
      <c r="C1347" s="249">
        <v>4</v>
      </c>
      <c r="D1347" s="55">
        <v>42812</v>
      </c>
      <c r="E1347" s="92">
        <v>660</v>
      </c>
      <c r="F1347" s="123" t="s">
        <v>532</v>
      </c>
      <c r="G1347" s="123" t="s">
        <v>569</v>
      </c>
      <c r="H1347" s="123" t="s">
        <v>570</v>
      </c>
      <c r="I1347" s="53" t="s">
        <v>827</v>
      </c>
      <c r="J1347" s="53" t="s">
        <v>571</v>
      </c>
      <c r="K1347" s="53" t="s">
        <v>826</v>
      </c>
      <c r="L1347" s="234">
        <v>3534.945244</v>
      </c>
      <c r="M1347" s="234">
        <v>2408.5907899999997</v>
      </c>
      <c r="N1347" s="234">
        <v>135.38657000000001</v>
      </c>
      <c r="O1347" s="234">
        <v>2330</v>
      </c>
      <c r="P1347" s="187">
        <v>3208139.5700160544</v>
      </c>
      <c r="Q1347" s="188">
        <v>0.90755000391062768</v>
      </c>
    </row>
    <row r="1348" spans="1:17" ht="11.25" customHeight="1">
      <c r="A1348" s="267">
        <f t="shared" ref="A1348:A1411" si="21">IF(C1348&gt;0,A1347,A1347+1)</f>
        <v>296</v>
      </c>
      <c r="B1348" s="209" t="s">
        <v>197</v>
      </c>
      <c r="C1348" s="248">
        <v>0</v>
      </c>
      <c r="D1348" s="210"/>
      <c r="E1348" s="271">
        <f>SUM(E1349:E1350)</f>
        <v>0</v>
      </c>
      <c r="F1348" s="209" t="s">
        <v>854</v>
      </c>
      <c r="G1348" s="209" t="s">
        <v>728</v>
      </c>
      <c r="H1348" s="209" t="s">
        <v>854</v>
      </c>
      <c r="I1348" s="209" t="s">
        <v>94</v>
      </c>
      <c r="J1348" s="209"/>
      <c r="K1348" s="209"/>
      <c r="L1348" s="244">
        <v>0</v>
      </c>
      <c r="M1348" s="244">
        <v>0</v>
      </c>
      <c r="N1348" s="244">
        <v>0</v>
      </c>
      <c r="O1348" s="244">
        <v>0</v>
      </c>
      <c r="P1348" s="211">
        <v>0</v>
      </c>
      <c r="Q1348" s="212">
        <v>0</v>
      </c>
    </row>
    <row r="1349" spans="1:17" s="4" customFormat="1" ht="11.25" customHeight="1">
      <c r="A1349" s="124">
        <f t="shared" si="21"/>
        <v>296</v>
      </c>
      <c r="B1349" s="53" t="s">
        <v>197</v>
      </c>
      <c r="C1349" s="249">
        <v>1</v>
      </c>
      <c r="D1349" s="55">
        <v>34151</v>
      </c>
      <c r="E1349" s="92">
        <v>0</v>
      </c>
      <c r="F1349" s="53" t="s">
        <v>854</v>
      </c>
      <c r="G1349" s="53" t="s">
        <v>728</v>
      </c>
      <c r="H1349" s="53" t="s">
        <v>854</v>
      </c>
      <c r="I1349" s="53" t="s">
        <v>94</v>
      </c>
      <c r="J1349" s="53"/>
      <c r="K1349" s="53"/>
      <c r="L1349" s="205">
        <v>0</v>
      </c>
      <c r="M1349" s="205">
        <v>0</v>
      </c>
      <c r="N1349" s="205">
        <v>0</v>
      </c>
      <c r="O1349" s="205">
        <v>0</v>
      </c>
      <c r="P1349" s="187">
        <v>0</v>
      </c>
      <c r="Q1349" s="188">
        <v>0</v>
      </c>
    </row>
    <row r="1350" spans="1:17" ht="11.25" customHeight="1">
      <c r="A1350" s="124">
        <f t="shared" si="21"/>
        <v>296</v>
      </c>
      <c r="B1350" s="53" t="s">
        <v>197</v>
      </c>
      <c r="C1350" s="249">
        <v>2</v>
      </c>
      <c r="D1350" s="55">
        <v>34151</v>
      </c>
      <c r="E1350" s="92">
        <v>0</v>
      </c>
      <c r="F1350" s="53" t="s">
        <v>854</v>
      </c>
      <c r="G1350" s="53" t="s">
        <v>728</v>
      </c>
      <c r="H1350" s="53" t="s">
        <v>854</v>
      </c>
      <c r="I1350" s="53" t="s">
        <v>94</v>
      </c>
      <c r="J1350" s="53"/>
      <c r="K1350" s="53"/>
      <c r="L1350" s="205">
        <v>0</v>
      </c>
      <c r="M1350" s="205">
        <v>0</v>
      </c>
      <c r="N1350" s="205">
        <v>0</v>
      </c>
      <c r="O1350" s="205">
        <v>0</v>
      </c>
      <c r="P1350" s="187">
        <v>0</v>
      </c>
      <c r="Q1350" s="188">
        <v>0</v>
      </c>
    </row>
    <row r="1351" spans="1:17" ht="11.25" customHeight="1">
      <c r="A1351" s="267">
        <f t="shared" si="21"/>
        <v>297</v>
      </c>
      <c r="B1351" s="209" t="s">
        <v>961</v>
      </c>
      <c r="C1351" s="248">
        <v>0</v>
      </c>
      <c r="D1351" s="210"/>
      <c r="E1351" s="271">
        <f>SUM(E1352:E1354)</f>
        <v>36</v>
      </c>
      <c r="F1351" s="209" t="s">
        <v>142</v>
      </c>
      <c r="G1351" s="209" t="s">
        <v>728</v>
      </c>
      <c r="H1351" s="209" t="s">
        <v>143</v>
      </c>
      <c r="I1351" s="209" t="s">
        <v>94</v>
      </c>
      <c r="J1351" s="209"/>
      <c r="K1351" s="209"/>
      <c r="L1351" s="244">
        <v>45.909300000000002</v>
      </c>
      <c r="M1351" s="244">
        <v>0</v>
      </c>
      <c r="N1351" s="244">
        <v>0</v>
      </c>
      <c r="O1351" s="244">
        <v>0</v>
      </c>
      <c r="P1351" s="211">
        <v>0</v>
      </c>
      <c r="Q1351" s="212">
        <v>0</v>
      </c>
    </row>
    <row r="1352" spans="1:17" s="4" customFormat="1" ht="11.25" customHeight="1">
      <c r="A1352" s="124">
        <f t="shared" si="21"/>
        <v>297</v>
      </c>
      <c r="B1352" s="53" t="s">
        <v>961</v>
      </c>
      <c r="C1352" s="249">
        <v>1</v>
      </c>
      <c r="D1352" s="55">
        <v>19094</v>
      </c>
      <c r="E1352" s="8">
        <v>12</v>
      </c>
      <c r="F1352" s="53" t="s">
        <v>142</v>
      </c>
      <c r="G1352" s="53" t="s">
        <v>728</v>
      </c>
      <c r="H1352" s="53" t="s">
        <v>143</v>
      </c>
      <c r="I1352" s="53" t="s">
        <v>94</v>
      </c>
      <c r="J1352" s="53"/>
      <c r="K1352" s="53"/>
      <c r="L1352" s="234">
        <v>45.909300000000002</v>
      </c>
      <c r="M1352" s="205">
        <v>0</v>
      </c>
      <c r="N1352" s="205">
        <v>0</v>
      </c>
      <c r="O1352" s="205">
        <v>0</v>
      </c>
      <c r="P1352" s="187">
        <v>0</v>
      </c>
      <c r="Q1352" s="188">
        <v>0</v>
      </c>
    </row>
    <row r="1353" spans="1:17" ht="11.25" customHeight="1">
      <c r="A1353" s="124">
        <f t="shared" si="21"/>
        <v>297</v>
      </c>
      <c r="B1353" s="53" t="s">
        <v>961</v>
      </c>
      <c r="C1353" s="249">
        <v>2</v>
      </c>
      <c r="D1353" s="55">
        <v>19256</v>
      </c>
      <c r="E1353" s="8">
        <v>12</v>
      </c>
      <c r="F1353" s="53" t="s">
        <v>142</v>
      </c>
      <c r="G1353" s="53" t="s">
        <v>728</v>
      </c>
      <c r="H1353" s="53" t="s">
        <v>143</v>
      </c>
      <c r="I1353" s="53" t="s">
        <v>94</v>
      </c>
      <c r="J1353" s="53"/>
      <c r="K1353" s="53"/>
      <c r="L1353" s="234">
        <v>0</v>
      </c>
      <c r="M1353" s="205">
        <v>0</v>
      </c>
      <c r="N1353" s="205">
        <v>0</v>
      </c>
      <c r="O1353" s="205">
        <v>0</v>
      </c>
      <c r="P1353" s="187">
        <v>0</v>
      </c>
      <c r="Q1353" s="188">
        <v>0</v>
      </c>
    </row>
    <row r="1354" spans="1:17" s="4" customFormat="1" ht="11.25" customHeight="1">
      <c r="A1354" s="124">
        <f t="shared" si="21"/>
        <v>297</v>
      </c>
      <c r="B1354" s="53" t="s">
        <v>961</v>
      </c>
      <c r="C1354" s="249">
        <v>3</v>
      </c>
      <c r="D1354" s="55">
        <v>19365</v>
      </c>
      <c r="E1354" s="8">
        <v>12</v>
      </c>
      <c r="F1354" s="53" t="s">
        <v>142</v>
      </c>
      <c r="G1354" s="53" t="s">
        <v>728</v>
      </c>
      <c r="H1354" s="53" t="s">
        <v>143</v>
      </c>
      <c r="I1354" s="53" t="s">
        <v>94</v>
      </c>
      <c r="J1354" s="53"/>
      <c r="K1354" s="53"/>
      <c r="L1354" s="234">
        <v>0</v>
      </c>
      <c r="M1354" s="205">
        <v>0</v>
      </c>
      <c r="N1354" s="205">
        <v>0</v>
      </c>
      <c r="O1354" s="205">
        <v>0</v>
      </c>
      <c r="P1354" s="187">
        <v>0</v>
      </c>
      <c r="Q1354" s="188">
        <v>0</v>
      </c>
    </row>
    <row r="1355" spans="1:17" s="4" customFormat="1" ht="11.25" customHeight="1">
      <c r="A1355" s="267">
        <f t="shared" si="21"/>
        <v>298</v>
      </c>
      <c r="B1355" s="209" t="s">
        <v>649</v>
      </c>
      <c r="C1355" s="248">
        <v>0</v>
      </c>
      <c r="D1355" s="210"/>
      <c r="E1355" s="271">
        <f>SUM(E1356:E1367)</f>
        <v>207</v>
      </c>
      <c r="F1355" s="209" t="s">
        <v>989</v>
      </c>
      <c r="G1355" s="209" t="s">
        <v>728</v>
      </c>
      <c r="H1355" s="209" t="s">
        <v>990</v>
      </c>
      <c r="I1355" s="209" t="s">
        <v>94</v>
      </c>
      <c r="J1355" s="209"/>
      <c r="K1355" s="209"/>
      <c r="L1355" s="244">
        <v>1197.3829999999998</v>
      </c>
      <c r="M1355" s="244">
        <v>0</v>
      </c>
      <c r="N1355" s="244">
        <v>0</v>
      </c>
      <c r="O1355" s="244">
        <v>0</v>
      </c>
      <c r="P1355" s="211">
        <v>0</v>
      </c>
      <c r="Q1355" s="212">
        <v>0</v>
      </c>
    </row>
    <row r="1356" spans="1:17" s="4" customFormat="1" ht="11.25" customHeight="1">
      <c r="A1356" s="124">
        <f t="shared" si="21"/>
        <v>298</v>
      </c>
      <c r="B1356" s="53" t="s">
        <v>473</v>
      </c>
      <c r="C1356" s="249">
        <v>1</v>
      </c>
      <c r="D1356" s="55">
        <v>30609</v>
      </c>
      <c r="E1356" s="8">
        <v>15</v>
      </c>
      <c r="F1356" s="53" t="s">
        <v>989</v>
      </c>
      <c r="G1356" s="53" t="s">
        <v>728</v>
      </c>
      <c r="H1356" s="53" t="s">
        <v>990</v>
      </c>
      <c r="I1356" s="53" t="s">
        <v>94</v>
      </c>
      <c r="J1356" s="53"/>
      <c r="K1356" s="53"/>
      <c r="L1356" s="234">
        <v>78.70450000000001</v>
      </c>
      <c r="M1356" s="205">
        <v>0</v>
      </c>
      <c r="N1356" s="205">
        <v>0</v>
      </c>
      <c r="O1356" s="205">
        <v>0</v>
      </c>
      <c r="P1356" s="187">
        <v>0</v>
      </c>
      <c r="Q1356" s="188">
        <v>0</v>
      </c>
    </row>
    <row r="1357" spans="1:17" s="4" customFormat="1" ht="11.25" customHeight="1">
      <c r="A1357" s="124">
        <f t="shared" si="21"/>
        <v>298</v>
      </c>
      <c r="B1357" s="53" t="s">
        <v>473</v>
      </c>
      <c r="C1357" s="249">
        <v>2</v>
      </c>
      <c r="D1357" s="55">
        <v>30603</v>
      </c>
      <c r="E1357" s="8">
        <v>15</v>
      </c>
      <c r="F1357" s="53" t="s">
        <v>989</v>
      </c>
      <c r="G1357" s="53" t="s">
        <v>728</v>
      </c>
      <c r="H1357" s="53" t="s">
        <v>990</v>
      </c>
      <c r="I1357" s="53" t="s">
        <v>94</v>
      </c>
      <c r="J1357" s="53"/>
      <c r="K1357" s="53"/>
      <c r="L1357" s="234">
        <v>81.520349999999979</v>
      </c>
      <c r="M1357" s="205">
        <v>0</v>
      </c>
      <c r="N1357" s="205">
        <v>0</v>
      </c>
      <c r="O1357" s="205">
        <v>0</v>
      </c>
      <c r="P1357" s="187">
        <v>0</v>
      </c>
      <c r="Q1357" s="188">
        <v>0</v>
      </c>
    </row>
    <row r="1358" spans="1:17" ht="11.25" customHeight="1">
      <c r="A1358" s="124">
        <f t="shared" si="21"/>
        <v>298</v>
      </c>
      <c r="B1358" s="53" t="s">
        <v>473</v>
      </c>
      <c r="C1358" s="249">
        <v>3</v>
      </c>
      <c r="D1358" s="55">
        <v>30646</v>
      </c>
      <c r="E1358" s="8">
        <v>15</v>
      </c>
      <c r="F1358" s="53" t="s">
        <v>989</v>
      </c>
      <c r="G1358" s="53" t="s">
        <v>728</v>
      </c>
      <c r="H1358" s="53" t="s">
        <v>990</v>
      </c>
      <c r="I1358" s="53" t="s">
        <v>94</v>
      </c>
      <c r="J1358" s="53"/>
      <c r="K1358" s="53"/>
      <c r="L1358" s="234">
        <v>95.659299999999988</v>
      </c>
      <c r="M1358" s="205">
        <v>0</v>
      </c>
      <c r="N1358" s="205">
        <v>0</v>
      </c>
      <c r="O1358" s="205">
        <v>0</v>
      </c>
      <c r="P1358" s="187">
        <v>0</v>
      </c>
      <c r="Q1358" s="188">
        <v>0</v>
      </c>
    </row>
    <row r="1359" spans="1:17" s="4" customFormat="1" ht="11.25" customHeight="1">
      <c r="A1359" s="124">
        <f t="shared" si="21"/>
        <v>298</v>
      </c>
      <c r="B1359" s="53" t="s">
        <v>474</v>
      </c>
      <c r="C1359" s="249">
        <v>4</v>
      </c>
      <c r="D1359" s="55">
        <v>32268</v>
      </c>
      <c r="E1359" s="8">
        <v>15</v>
      </c>
      <c r="F1359" s="53" t="s">
        <v>989</v>
      </c>
      <c r="G1359" s="53" t="s">
        <v>728</v>
      </c>
      <c r="H1359" s="53" t="s">
        <v>990</v>
      </c>
      <c r="I1359" s="53" t="s">
        <v>94</v>
      </c>
      <c r="J1359" s="53"/>
      <c r="K1359" s="53"/>
      <c r="L1359" s="234">
        <v>96.773699999999991</v>
      </c>
      <c r="M1359" s="205">
        <v>0</v>
      </c>
      <c r="N1359" s="205">
        <v>0</v>
      </c>
      <c r="O1359" s="205">
        <v>0</v>
      </c>
      <c r="P1359" s="187">
        <v>0</v>
      </c>
      <c r="Q1359" s="188">
        <v>0</v>
      </c>
    </row>
    <row r="1360" spans="1:17" ht="11.25" customHeight="1">
      <c r="A1360" s="124">
        <f t="shared" si="21"/>
        <v>298</v>
      </c>
      <c r="B1360" s="53" t="s">
        <v>474</v>
      </c>
      <c r="C1360" s="249">
        <v>5</v>
      </c>
      <c r="D1360" s="55">
        <v>32297</v>
      </c>
      <c r="E1360" s="8">
        <v>15</v>
      </c>
      <c r="F1360" s="53" t="s">
        <v>989</v>
      </c>
      <c r="G1360" s="53" t="s">
        <v>728</v>
      </c>
      <c r="H1360" s="53" t="s">
        <v>990</v>
      </c>
      <c r="I1360" s="53" t="s">
        <v>94</v>
      </c>
      <c r="J1360" s="53"/>
      <c r="K1360" s="53"/>
      <c r="L1360" s="234">
        <v>88.166950000000014</v>
      </c>
      <c r="M1360" s="205">
        <v>0</v>
      </c>
      <c r="N1360" s="205">
        <v>0</v>
      </c>
      <c r="O1360" s="205">
        <v>0</v>
      </c>
      <c r="P1360" s="187">
        <v>0</v>
      </c>
      <c r="Q1360" s="188">
        <v>0</v>
      </c>
    </row>
    <row r="1361" spans="1:17" ht="11.25" customHeight="1">
      <c r="A1361" s="124">
        <f t="shared" si="21"/>
        <v>298</v>
      </c>
      <c r="B1361" s="53" t="s">
        <v>474</v>
      </c>
      <c r="C1361" s="249">
        <v>6</v>
      </c>
      <c r="D1361" s="55">
        <v>32567</v>
      </c>
      <c r="E1361" s="8">
        <v>15</v>
      </c>
      <c r="F1361" s="53" t="s">
        <v>989</v>
      </c>
      <c r="G1361" s="53" t="s">
        <v>728</v>
      </c>
      <c r="H1361" s="53" t="s">
        <v>990</v>
      </c>
      <c r="I1361" s="53" t="s">
        <v>94</v>
      </c>
      <c r="J1361" s="53"/>
      <c r="K1361" s="53"/>
      <c r="L1361" s="234">
        <v>86.634650000000008</v>
      </c>
      <c r="M1361" s="205">
        <v>0</v>
      </c>
      <c r="N1361" s="205">
        <v>0</v>
      </c>
      <c r="O1361" s="205">
        <v>0</v>
      </c>
      <c r="P1361" s="187">
        <v>0</v>
      </c>
      <c r="Q1361" s="188">
        <v>0</v>
      </c>
    </row>
    <row r="1362" spans="1:17" s="275" customFormat="1" ht="11.25" customHeight="1">
      <c r="A1362" s="124">
        <f t="shared" si="21"/>
        <v>298</v>
      </c>
      <c r="B1362" s="53" t="s">
        <v>475</v>
      </c>
      <c r="C1362" s="249">
        <v>7</v>
      </c>
      <c r="D1362" s="55">
        <v>32567</v>
      </c>
      <c r="E1362" s="8">
        <v>19.5</v>
      </c>
      <c r="F1362" s="53" t="s">
        <v>989</v>
      </c>
      <c r="G1362" s="53" t="s">
        <v>728</v>
      </c>
      <c r="H1362" s="53" t="s">
        <v>990</v>
      </c>
      <c r="I1362" s="53" t="s">
        <v>94</v>
      </c>
      <c r="J1362" s="53"/>
      <c r="K1362" s="53"/>
      <c r="L1362" s="234">
        <v>106.83314999999999</v>
      </c>
      <c r="M1362" s="205">
        <v>0</v>
      </c>
      <c r="N1362" s="205">
        <v>0</v>
      </c>
      <c r="O1362" s="205">
        <v>0</v>
      </c>
      <c r="P1362" s="187">
        <v>0</v>
      </c>
      <c r="Q1362" s="188">
        <v>0</v>
      </c>
    </row>
    <row r="1363" spans="1:17" ht="11.25" customHeight="1">
      <c r="A1363" s="124">
        <f t="shared" si="21"/>
        <v>298</v>
      </c>
      <c r="B1363" s="53" t="s">
        <v>475</v>
      </c>
      <c r="C1363" s="249">
        <v>8</v>
      </c>
      <c r="D1363" s="55">
        <v>32563</v>
      </c>
      <c r="E1363" s="8">
        <v>19.5</v>
      </c>
      <c r="F1363" s="53" t="s">
        <v>989</v>
      </c>
      <c r="G1363" s="53" t="s">
        <v>728</v>
      </c>
      <c r="H1363" s="53" t="s">
        <v>990</v>
      </c>
      <c r="I1363" s="53" t="s">
        <v>94</v>
      </c>
      <c r="J1363" s="53"/>
      <c r="K1363" s="53"/>
      <c r="L1363" s="234">
        <v>124.08644999999999</v>
      </c>
      <c r="M1363" s="205">
        <v>0</v>
      </c>
      <c r="N1363" s="205">
        <v>0</v>
      </c>
      <c r="O1363" s="205">
        <v>0</v>
      </c>
      <c r="P1363" s="187">
        <v>0</v>
      </c>
      <c r="Q1363" s="188">
        <v>0</v>
      </c>
    </row>
    <row r="1364" spans="1:17" ht="11.25" customHeight="1">
      <c r="A1364" s="124">
        <f t="shared" si="21"/>
        <v>298</v>
      </c>
      <c r="B1364" s="53" t="s">
        <v>475</v>
      </c>
      <c r="C1364" s="249">
        <v>9</v>
      </c>
      <c r="D1364" s="55">
        <v>32578</v>
      </c>
      <c r="E1364" s="8">
        <v>19.5</v>
      </c>
      <c r="F1364" s="53" t="s">
        <v>989</v>
      </c>
      <c r="G1364" s="53" t="s">
        <v>728</v>
      </c>
      <c r="H1364" s="53" t="s">
        <v>990</v>
      </c>
      <c r="I1364" s="53" t="s">
        <v>94</v>
      </c>
      <c r="J1364" s="53"/>
      <c r="K1364" s="53"/>
      <c r="L1364" s="234">
        <v>122.6039</v>
      </c>
      <c r="M1364" s="205">
        <v>0</v>
      </c>
      <c r="N1364" s="205">
        <v>0</v>
      </c>
      <c r="O1364" s="205">
        <v>0</v>
      </c>
      <c r="P1364" s="187">
        <v>0</v>
      </c>
      <c r="Q1364" s="188">
        <v>0</v>
      </c>
    </row>
    <row r="1365" spans="1:17" s="4" customFormat="1" ht="11.25" customHeight="1">
      <c r="A1365" s="124">
        <f t="shared" si="21"/>
        <v>298</v>
      </c>
      <c r="B1365" s="53" t="s">
        <v>476</v>
      </c>
      <c r="C1365" s="249">
        <v>10</v>
      </c>
      <c r="D1365" s="55">
        <v>32569</v>
      </c>
      <c r="E1365" s="8">
        <v>19.5</v>
      </c>
      <c r="F1365" s="53" t="s">
        <v>989</v>
      </c>
      <c r="G1365" s="53" t="s">
        <v>728</v>
      </c>
      <c r="H1365" s="53" t="s">
        <v>990</v>
      </c>
      <c r="I1365" s="53" t="s">
        <v>94</v>
      </c>
      <c r="J1365" s="53"/>
      <c r="K1365" s="53"/>
      <c r="L1365" s="234">
        <v>113.20115000000001</v>
      </c>
      <c r="M1365" s="205">
        <v>0</v>
      </c>
      <c r="N1365" s="205">
        <v>0</v>
      </c>
      <c r="O1365" s="205">
        <v>0</v>
      </c>
      <c r="P1365" s="187">
        <v>0</v>
      </c>
      <c r="Q1365" s="188">
        <v>0</v>
      </c>
    </row>
    <row r="1366" spans="1:17" ht="11.25" customHeight="1">
      <c r="A1366" s="124">
        <f t="shared" si="21"/>
        <v>298</v>
      </c>
      <c r="B1366" s="53" t="s">
        <v>476</v>
      </c>
      <c r="C1366" s="249">
        <v>11</v>
      </c>
      <c r="D1366" s="55">
        <v>32575</v>
      </c>
      <c r="E1366" s="8">
        <v>19.5</v>
      </c>
      <c r="F1366" s="53" t="s">
        <v>989</v>
      </c>
      <c r="G1366" s="53" t="s">
        <v>728</v>
      </c>
      <c r="H1366" s="53" t="s">
        <v>990</v>
      </c>
      <c r="I1366" s="53" t="s">
        <v>94</v>
      </c>
      <c r="J1366" s="53"/>
      <c r="K1366" s="53"/>
      <c r="L1366" s="234">
        <v>127.15105000000001</v>
      </c>
      <c r="M1366" s="205">
        <v>0</v>
      </c>
      <c r="N1366" s="205">
        <v>0</v>
      </c>
      <c r="O1366" s="205">
        <v>0</v>
      </c>
      <c r="P1366" s="187">
        <v>0</v>
      </c>
      <c r="Q1366" s="188">
        <v>0</v>
      </c>
    </row>
    <row r="1367" spans="1:17" ht="11.25" customHeight="1">
      <c r="A1367" s="124">
        <f t="shared" si="21"/>
        <v>298</v>
      </c>
      <c r="B1367" s="53" t="s">
        <v>476</v>
      </c>
      <c r="C1367" s="249">
        <v>12</v>
      </c>
      <c r="D1367" s="55">
        <v>32592</v>
      </c>
      <c r="E1367" s="8">
        <v>19.5</v>
      </c>
      <c r="F1367" s="53" t="s">
        <v>989</v>
      </c>
      <c r="G1367" s="53" t="s">
        <v>728</v>
      </c>
      <c r="H1367" s="53" t="s">
        <v>990</v>
      </c>
      <c r="I1367" s="53" t="s">
        <v>94</v>
      </c>
      <c r="J1367" s="53"/>
      <c r="K1367" s="53"/>
      <c r="L1367" s="234">
        <v>76.047850000000011</v>
      </c>
      <c r="M1367" s="205">
        <v>0</v>
      </c>
      <c r="N1367" s="205">
        <v>0</v>
      </c>
      <c r="O1367" s="205">
        <v>0</v>
      </c>
      <c r="P1367" s="187">
        <v>0</v>
      </c>
      <c r="Q1367" s="188">
        <v>0</v>
      </c>
    </row>
    <row r="1368" spans="1:17" ht="11.25" customHeight="1">
      <c r="A1368" s="267">
        <f t="shared" si="21"/>
        <v>299</v>
      </c>
      <c r="B1368" s="209" t="s">
        <v>450</v>
      </c>
      <c r="C1368" s="248">
        <v>0</v>
      </c>
      <c r="D1368" s="210"/>
      <c r="E1368" s="271">
        <f>SUM(E1369:E1372)</f>
        <v>0</v>
      </c>
      <c r="F1368" s="209" t="s">
        <v>443</v>
      </c>
      <c r="G1368" s="209" t="s">
        <v>326</v>
      </c>
      <c r="H1368" s="209" t="s">
        <v>451</v>
      </c>
      <c r="I1368" s="209" t="s">
        <v>827</v>
      </c>
      <c r="J1368" s="209" t="s">
        <v>571</v>
      </c>
      <c r="K1368" s="209" t="s">
        <v>826</v>
      </c>
      <c r="L1368" s="244">
        <v>0</v>
      </c>
      <c r="M1368" s="244">
        <v>0</v>
      </c>
      <c r="N1368" s="244">
        <v>0</v>
      </c>
      <c r="O1368" s="244">
        <v>0</v>
      </c>
      <c r="P1368" s="211">
        <v>0</v>
      </c>
      <c r="Q1368" s="212">
        <v>0</v>
      </c>
    </row>
    <row r="1369" spans="1:17" ht="11.25" customHeight="1">
      <c r="A1369" s="124">
        <f t="shared" si="21"/>
        <v>299</v>
      </c>
      <c r="B1369" s="53" t="s">
        <v>450</v>
      </c>
      <c r="C1369" s="249">
        <v>1</v>
      </c>
      <c r="D1369" s="55">
        <v>33786</v>
      </c>
      <c r="E1369" s="92">
        <v>0</v>
      </c>
      <c r="F1369" s="53" t="s">
        <v>443</v>
      </c>
      <c r="G1369" s="53" t="s">
        <v>326</v>
      </c>
      <c r="H1369" s="53" t="s">
        <v>451</v>
      </c>
      <c r="I1369" s="53" t="s">
        <v>827</v>
      </c>
      <c r="J1369" s="53" t="s">
        <v>571</v>
      </c>
      <c r="K1369" s="53" t="s">
        <v>826</v>
      </c>
      <c r="L1369" s="205">
        <v>0</v>
      </c>
      <c r="M1369" s="205">
        <v>0</v>
      </c>
      <c r="N1369" s="205">
        <v>0</v>
      </c>
      <c r="O1369" s="205">
        <v>0</v>
      </c>
      <c r="P1369" s="187">
        <v>0</v>
      </c>
      <c r="Q1369" s="188">
        <v>0</v>
      </c>
    </row>
    <row r="1370" spans="1:17" s="4" customFormat="1" ht="11.25" customHeight="1">
      <c r="A1370" s="124">
        <f t="shared" si="21"/>
        <v>299</v>
      </c>
      <c r="B1370" s="53" t="s">
        <v>450</v>
      </c>
      <c r="C1370" s="249">
        <v>2</v>
      </c>
      <c r="D1370" s="55">
        <v>33786</v>
      </c>
      <c r="E1370" s="92">
        <v>0</v>
      </c>
      <c r="F1370" s="53" t="s">
        <v>443</v>
      </c>
      <c r="G1370" s="53" t="s">
        <v>326</v>
      </c>
      <c r="H1370" s="53" t="s">
        <v>451</v>
      </c>
      <c r="I1370" s="53" t="s">
        <v>827</v>
      </c>
      <c r="J1370" s="53" t="s">
        <v>571</v>
      </c>
      <c r="K1370" s="53" t="s">
        <v>826</v>
      </c>
      <c r="L1370" s="205">
        <v>0</v>
      </c>
      <c r="M1370" s="205">
        <v>0</v>
      </c>
      <c r="N1370" s="205">
        <v>0</v>
      </c>
      <c r="O1370" s="205">
        <v>0</v>
      </c>
      <c r="P1370" s="187">
        <v>0</v>
      </c>
      <c r="Q1370" s="188">
        <v>0</v>
      </c>
    </row>
    <row r="1371" spans="1:17" ht="11.25" customHeight="1">
      <c r="A1371" s="124">
        <f t="shared" si="21"/>
        <v>299</v>
      </c>
      <c r="B1371" s="53" t="s">
        <v>450</v>
      </c>
      <c r="C1371" s="249">
        <v>3</v>
      </c>
      <c r="D1371" s="55">
        <v>33786</v>
      </c>
      <c r="E1371" s="92">
        <v>0</v>
      </c>
      <c r="F1371" s="53" t="s">
        <v>443</v>
      </c>
      <c r="G1371" s="53" t="s">
        <v>326</v>
      </c>
      <c r="H1371" s="53" t="s">
        <v>451</v>
      </c>
      <c r="I1371" s="53" t="s">
        <v>827</v>
      </c>
      <c r="J1371" s="53" t="s">
        <v>571</v>
      </c>
      <c r="K1371" s="53" t="s">
        <v>826</v>
      </c>
      <c r="L1371" s="205">
        <v>0</v>
      </c>
      <c r="M1371" s="205">
        <v>0</v>
      </c>
      <c r="N1371" s="205">
        <v>0</v>
      </c>
      <c r="O1371" s="205">
        <v>0</v>
      </c>
      <c r="P1371" s="187">
        <v>0</v>
      </c>
      <c r="Q1371" s="188">
        <v>0</v>
      </c>
    </row>
    <row r="1372" spans="1:17" ht="11.25" customHeight="1">
      <c r="A1372" s="124">
        <f t="shared" si="21"/>
        <v>299</v>
      </c>
      <c r="B1372" s="53" t="s">
        <v>450</v>
      </c>
      <c r="C1372" s="249">
        <v>4</v>
      </c>
      <c r="D1372" s="55">
        <v>33786</v>
      </c>
      <c r="E1372" s="92">
        <v>0</v>
      </c>
      <c r="F1372" s="53" t="s">
        <v>443</v>
      </c>
      <c r="G1372" s="53" t="s">
        <v>326</v>
      </c>
      <c r="H1372" s="53" t="s">
        <v>451</v>
      </c>
      <c r="I1372" s="53" t="s">
        <v>827</v>
      </c>
      <c r="J1372" s="53" t="s">
        <v>571</v>
      </c>
      <c r="K1372" s="53" t="s">
        <v>826</v>
      </c>
      <c r="L1372" s="205">
        <v>0</v>
      </c>
      <c r="M1372" s="205">
        <v>0</v>
      </c>
      <c r="N1372" s="205">
        <v>0</v>
      </c>
      <c r="O1372" s="205">
        <v>0</v>
      </c>
      <c r="P1372" s="187">
        <v>0</v>
      </c>
      <c r="Q1372" s="188">
        <v>0</v>
      </c>
    </row>
    <row r="1373" spans="1:17" s="4" customFormat="1" ht="11.25" customHeight="1">
      <c r="A1373" s="267">
        <f t="shared" si="21"/>
        <v>300</v>
      </c>
      <c r="B1373" s="209" t="s">
        <v>708</v>
      </c>
      <c r="C1373" s="248">
        <v>0</v>
      </c>
      <c r="D1373" s="210"/>
      <c r="E1373" s="271">
        <f>SUM(E1374:E1382)</f>
        <v>4620</v>
      </c>
      <c r="F1373" s="209" t="s">
        <v>315</v>
      </c>
      <c r="G1373" s="209" t="s">
        <v>326</v>
      </c>
      <c r="H1373" s="209" t="s">
        <v>330</v>
      </c>
      <c r="I1373" s="209" t="s">
        <v>827</v>
      </c>
      <c r="J1373" s="209" t="s">
        <v>571</v>
      </c>
      <c r="K1373" s="209" t="s">
        <v>826</v>
      </c>
      <c r="L1373" s="244">
        <v>26556.769524499301</v>
      </c>
      <c r="M1373" s="244">
        <v>0</v>
      </c>
      <c r="N1373" s="244">
        <v>15972.314986000001</v>
      </c>
      <c r="O1373" s="244">
        <v>1448.5</v>
      </c>
      <c r="P1373" s="211">
        <v>24092699.144060671</v>
      </c>
      <c r="Q1373" s="212">
        <v>0.90721498041523974</v>
      </c>
    </row>
    <row r="1374" spans="1:17" ht="11.25" customHeight="1">
      <c r="A1374" s="124">
        <f t="shared" si="21"/>
        <v>300</v>
      </c>
      <c r="B1374" s="53" t="s">
        <v>708</v>
      </c>
      <c r="C1374" s="249">
        <v>1</v>
      </c>
      <c r="D1374" s="55">
        <v>40029</v>
      </c>
      <c r="E1374" s="92">
        <v>330</v>
      </c>
      <c r="F1374" s="53" t="s">
        <v>315</v>
      </c>
      <c r="G1374" s="53" t="s">
        <v>326</v>
      </c>
      <c r="H1374" s="53" t="s">
        <v>330</v>
      </c>
      <c r="I1374" s="53" t="s">
        <v>827</v>
      </c>
      <c r="J1374" s="53" t="s">
        <v>571</v>
      </c>
      <c r="K1374" s="53" t="s">
        <v>826</v>
      </c>
      <c r="L1374" s="234">
        <v>1799.9561285401317</v>
      </c>
      <c r="M1374" s="234">
        <v>0</v>
      </c>
      <c r="N1374" s="234">
        <v>1021.524</v>
      </c>
      <c r="O1374" s="234">
        <v>239.5</v>
      </c>
      <c r="P1374" s="187">
        <v>1637241.8115093233</v>
      </c>
      <c r="Q1374" s="188">
        <v>0.90960095390614937</v>
      </c>
    </row>
    <row r="1375" spans="1:17" ht="11.25" customHeight="1">
      <c r="A1375" s="124">
        <f t="shared" si="21"/>
        <v>300</v>
      </c>
      <c r="B1375" s="53" t="s">
        <v>708</v>
      </c>
      <c r="C1375" s="249">
        <v>2</v>
      </c>
      <c r="D1375" s="55">
        <v>40254</v>
      </c>
      <c r="E1375" s="92">
        <v>330</v>
      </c>
      <c r="F1375" s="53" t="s">
        <v>315</v>
      </c>
      <c r="G1375" s="53" t="s">
        <v>326</v>
      </c>
      <c r="H1375" s="53" t="s">
        <v>330</v>
      </c>
      <c r="I1375" s="53" t="s">
        <v>827</v>
      </c>
      <c r="J1375" s="53" t="s">
        <v>571</v>
      </c>
      <c r="K1375" s="53" t="s">
        <v>826</v>
      </c>
      <c r="L1375" s="234">
        <v>1610.4866910581547</v>
      </c>
      <c r="M1375" s="234">
        <v>0</v>
      </c>
      <c r="N1375" s="234">
        <v>915.71</v>
      </c>
      <c r="O1375" s="234">
        <v>249.5</v>
      </c>
      <c r="P1375" s="187">
        <v>1464491.7642914297</v>
      </c>
      <c r="Q1375" s="188">
        <v>0.90934732489419046</v>
      </c>
    </row>
    <row r="1376" spans="1:17" ht="11.25" customHeight="1">
      <c r="A1376" s="124">
        <f t="shared" si="21"/>
        <v>300</v>
      </c>
      <c r="B1376" s="53" t="s">
        <v>708</v>
      </c>
      <c r="C1376" s="249">
        <v>3</v>
      </c>
      <c r="D1376" s="55">
        <v>40392</v>
      </c>
      <c r="E1376" s="92">
        <v>330</v>
      </c>
      <c r="F1376" s="53" t="s">
        <v>315</v>
      </c>
      <c r="G1376" s="53" t="s">
        <v>326</v>
      </c>
      <c r="H1376" s="53" t="s">
        <v>330</v>
      </c>
      <c r="I1376" s="53" t="s">
        <v>827</v>
      </c>
      <c r="J1376" s="53" t="s">
        <v>571</v>
      </c>
      <c r="K1376" s="53" t="s">
        <v>826</v>
      </c>
      <c r="L1376" s="234">
        <v>2009.3489538890919</v>
      </c>
      <c r="M1376" s="234">
        <v>0</v>
      </c>
      <c r="N1376" s="234">
        <v>1222.0777109999999</v>
      </c>
      <c r="O1376" s="234">
        <v>254.3</v>
      </c>
      <c r="P1376" s="187">
        <v>1829540.6049970509</v>
      </c>
      <c r="Q1376" s="188">
        <v>0.91051412521253594</v>
      </c>
    </row>
    <row r="1377" spans="1:17" s="4" customFormat="1" ht="11.25" customHeight="1">
      <c r="A1377" s="124">
        <f t="shared" si="21"/>
        <v>300</v>
      </c>
      <c r="B1377" s="53" t="s">
        <v>708</v>
      </c>
      <c r="C1377" s="249">
        <v>4</v>
      </c>
      <c r="D1377" s="55">
        <v>40532</v>
      </c>
      <c r="E1377" s="92">
        <v>330</v>
      </c>
      <c r="F1377" s="53" t="s">
        <v>315</v>
      </c>
      <c r="G1377" s="53" t="s">
        <v>326</v>
      </c>
      <c r="H1377" s="53" t="s">
        <v>330</v>
      </c>
      <c r="I1377" s="53" t="s">
        <v>827</v>
      </c>
      <c r="J1377" s="53" t="s">
        <v>571</v>
      </c>
      <c r="K1377" s="53" t="s">
        <v>826</v>
      </c>
      <c r="L1377" s="234">
        <v>2022.3206894300426</v>
      </c>
      <c r="M1377" s="234">
        <v>0</v>
      </c>
      <c r="N1377" s="234">
        <v>1230.121891</v>
      </c>
      <c r="O1377" s="234">
        <v>244.3</v>
      </c>
      <c r="P1377" s="187">
        <v>1841546.7066986526</v>
      </c>
      <c r="Q1377" s="188">
        <v>0.91061062487456512</v>
      </c>
    </row>
    <row r="1378" spans="1:17" ht="11.25" customHeight="1">
      <c r="A1378" s="124">
        <f t="shared" si="21"/>
        <v>300</v>
      </c>
      <c r="B1378" s="53" t="s">
        <v>708</v>
      </c>
      <c r="C1378" s="249">
        <v>5</v>
      </c>
      <c r="D1378" s="55">
        <v>40538</v>
      </c>
      <c r="E1378" s="92">
        <v>660</v>
      </c>
      <c r="F1378" s="53" t="s">
        <v>315</v>
      </c>
      <c r="G1378" s="53" t="s">
        <v>326</v>
      </c>
      <c r="H1378" s="53" t="s">
        <v>330</v>
      </c>
      <c r="I1378" s="53" t="s">
        <v>827</v>
      </c>
      <c r="J1378" s="53" t="s">
        <v>571</v>
      </c>
      <c r="K1378" s="53" t="s">
        <v>826</v>
      </c>
      <c r="L1378" s="234">
        <v>3975.6938208022807</v>
      </c>
      <c r="M1378" s="234">
        <v>0</v>
      </c>
      <c r="N1378" s="234">
        <v>2387.7701809999999</v>
      </c>
      <c r="O1378" s="234">
        <v>82.2</v>
      </c>
      <c r="P1378" s="187">
        <v>3569960.1944356854</v>
      </c>
      <c r="Q1378" s="188">
        <v>0.89794646050366134</v>
      </c>
    </row>
    <row r="1379" spans="1:17" ht="11.25" customHeight="1">
      <c r="A1379" s="124">
        <f t="shared" si="21"/>
        <v>300</v>
      </c>
      <c r="B1379" s="53" t="s">
        <v>708</v>
      </c>
      <c r="C1379" s="249">
        <v>6</v>
      </c>
      <c r="D1379" s="55">
        <v>40744</v>
      </c>
      <c r="E1379" s="92">
        <v>660</v>
      </c>
      <c r="F1379" s="53" t="s">
        <v>315</v>
      </c>
      <c r="G1379" s="53" t="s">
        <v>326</v>
      </c>
      <c r="H1379" s="53" t="s">
        <v>330</v>
      </c>
      <c r="I1379" s="53" t="s">
        <v>827</v>
      </c>
      <c r="J1379" s="53" t="s">
        <v>571</v>
      </c>
      <c r="K1379" s="53" t="s">
        <v>826</v>
      </c>
      <c r="L1379" s="234">
        <v>4064.3272029052341</v>
      </c>
      <c r="M1379" s="234">
        <v>0</v>
      </c>
      <c r="N1379" s="234">
        <v>2440.4980569999998</v>
      </c>
      <c r="O1379" s="234">
        <v>96</v>
      </c>
      <c r="P1379" s="187">
        <v>3645349.1051722527</v>
      </c>
      <c r="Q1379" s="188">
        <v>0.89691329540754239</v>
      </c>
    </row>
    <row r="1380" spans="1:17" ht="11.25" customHeight="1">
      <c r="A1380" s="124">
        <f t="shared" si="21"/>
        <v>300</v>
      </c>
      <c r="B1380" s="53" t="s">
        <v>708</v>
      </c>
      <c r="C1380" s="249">
        <v>7</v>
      </c>
      <c r="D1380" s="55">
        <v>40854</v>
      </c>
      <c r="E1380" s="92">
        <v>660</v>
      </c>
      <c r="F1380" s="53" t="s">
        <v>315</v>
      </c>
      <c r="G1380" s="53" t="s">
        <v>326</v>
      </c>
      <c r="H1380" s="53" t="s">
        <v>330</v>
      </c>
      <c r="I1380" s="53" t="s">
        <v>827</v>
      </c>
      <c r="J1380" s="53" t="s">
        <v>571</v>
      </c>
      <c r="K1380" s="53" t="s">
        <v>826</v>
      </c>
      <c r="L1380" s="234">
        <v>3829.0029059038111</v>
      </c>
      <c r="M1380" s="234">
        <v>0</v>
      </c>
      <c r="N1380" s="234">
        <v>2334.758163</v>
      </c>
      <c r="O1380" s="234">
        <v>152.5</v>
      </c>
      <c r="P1380" s="187">
        <v>3491760.9707143689</v>
      </c>
      <c r="Q1380" s="188">
        <v>0.91192434597804561</v>
      </c>
    </row>
    <row r="1381" spans="1:17" ht="11.25" customHeight="1">
      <c r="A1381" s="124">
        <f t="shared" si="21"/>
        <v>300</v>
      </c>
      <c r="B1381" s="53" t="s">
        <v>708</v>
      </c>
      <c r="C1381" s="249">
        <v>8</v>
      </c>
      <c r="D1381" s="55">
        <v>40971</v>
      </c>
      <c r="E1381" s="92">
        <v>660</v>
      </c>
      <c r="F1381" s="53" t="s">
        <v>315</v>
      </c>
      <c r="G1381" s="53" t="s">
        <v>326</v>
      </c>
      <c r="H1381" s="53" t="s">
        <v>330</v>
      </c>
      <c r="I1381" s="53" t="s">
        <v>827</v>
      </c>
      <c r="J1381" s="53" t="s">
        <v>571</v>
      </c>
      <c r="K1381" s="53" t="s">
        <v>826</v>
      </c>
      <c r="L1381" s="234">
        <v>3659.6933323909911</v>
      </c>
      <c r="M1381" s="234">
        <v>0</v>
      </c>
      <c r="N1381" s="234">
        <v>2227.5216329999998</v>
      </c>
      <c r="O1381" s="234">
        <v>61.3</v>
      </c>
      <c r="P1381" s="187">
        <v>3333502.3502689814</v>
      </c>
      <c r="Q1381" s="188">
        <v>0.91086931267301052</v>
      </c>
    </row>
    <row r="1382" spans="1:17" ht="11.25" customHeight="1">
      <c r="A1382" s="124">
        <f t="shared" si="21"/>
        <v>300</v>
      </c>
      <c r="B1382" s="53" t="s">
        <v>708</v>
      </c>
      <c r="C1382" s="249">
        <v>9</v>
      </c>
      <c r="D1382" s="55">
        <v>40977</v>
      </c>
      <c r="E1382" s="92">
        <v>660</v>
      </c>
      <c r="F1382" s="53" t="s">
        <v>315</v>
      </c>
      <c r="G1382" s="53" t="s">
        <v>326</v>
      </c>
      <c r="H1382" s="53" t="s">
        <v>330</v>
      </c>
      <c r="I1382" s="53" t="s">
        <v>827</v>
      </c>
      <c r="J1382" s="53" t="s">
        <v>571</v>
      </c>
      <c r="K1382" s="53" t="s">
        <v>826</v>
      </c>
      <c r="L1382" s="234">
        <v>3585.9397995795648</v>
      </c>
      <c r="M1382" s="234">
        <v>0</v>
      </c>
      <c r="N1382" s="234">
        <v>2192.3333499999999</v>
      </c>
      <c r="O1382" s="234">
        <v>68.900000000000006</v>
      </c>
      <c r="P1382" s="187">
        <v>3279305.6359729245</v>
      </c>
      <c r="Q1382" s="188">
        <v>0.91448987413492222</v>
      </c>
    </row>
    <row r="1383" spans="1:17" ht="11.25" customHeight="1">
      <c r="A1383" s="267">
        <f t="shared" si="21"/>
        <v>301</v>
      </c>
      <c r="B1383" s="209" t="s">
        <v>679</v>
      </c>
      <c r="C1383" s="248">
        <v>0</v>
      </c>
      <c r="D1383" s="210"/>
      <c r="E1383" s="271">
        <f>SUM(E1384:E1388)</f>
        <v>4000</v>
      </c>
      <c r="F1383" s="209" t="s">
        <v>315</v>
      </c>
      <c r="G1383" s="209" t="s">
        <v>326</v>
      </c>
      <c r="H1383" s="209" t="s">
        <v>680</v>
      </c>
      <c r="I1383" s="209" t="s">
        <v>827</v>
      </c>
      <c r="J1383" s="209" t="s">
        <v>571</v>
      </c>
      <c r="K1383" s="209" t="s">
        <v>826</v>
      </c>
      <c r="L1383" s="244">
        <v>21776.029079151391</v>
      </c>
      <c r="M1383" s="244">
        <v>0</v>
      </c>
      <c r="N1383" s="244">
        <v>9698.6450769127187</v>
      </c>
      <c r="O1383" s="244">
        <v>3989.1767632117362</v>
      </c>
      <c r="P1383" s="211">
        <v>17959106.059495475</v>
      </c>
      <c r="Q1383" s="212">
        <v>0.82471905204653317</v>
      </c>
    </row>
    <row r="1384" spans="1:17" ht="11.25" customHeight="1">
      <c r="A1384" s="124">
        <f t="shared" si="21"/>
        <v>301</v>
      </c>
      <c r="B1384" s="53" t="s">
        <v>679</v>
      </c>
      <c r="C1384" s="249">
        <v>1</v>
      </c>
      <c r="D1384" s="55">
        <v>40964</v>
      </c>
      <c r="E1384" s="92">
        <v>800</v>
      </c>
      <c r="F1384" s="53" t="s">
        <v>315</v>
      </c>
      <c r="G1384" s="53" t="s">
        <v>326</v>
      </c>
      <c r="H1384" s="53" t="s">
        <v>680</v>
      </c>
      <c r="I1384" s="53" t="s">
        <v>827</v>
      </c>
      <c r="J1384" s="53" t="s">
        <v>571</v>
      </c>
      <c r="K1384" s="53" t="s">
        <v>826</v>
      </c>
      <c r="L1384" s="234">
        <v>4288.3607089425486</v>
      </c>
      <c r="M1384" s="234">
        <v>0</v>
      </c>
      <c r="N1384" s="234">
        <v>1913.6311718116499</v>
      </c>
      <c r="O1384" s="234">
        <v>828.73231818707734</v>
      </c>
      <c r="P1384" s="187">
        <v>3531610.2752527609</v>
      </c>
      <c r="Q1384" s="188">
        <v>0.82353386642319282</v>
      </c>
    </row>
    <row r="1385" spans="1:17" ht="11.25" customHeight="1">
      <c r="A1385" s="124">
        <f t="shared" si="21"/>
        <v>301</v>
      </c>
      <c r="B1385" s="53" t="s">
        <v>679</v>
      </c>
      <c r="C1385" s="249">
        <v>2</v>
      </c>
      <c r="D1385" s="55">
        <v>41115</v>
      </c>
      <c r="E1385" s="92">
        <v>800</v>
      </c>
      <c r="F1385" s="53" t="s">
        <v>315</v>
      </c>
      <c r="G1385" s="53" t="s">
        <v>326</v>
      </c>
      <c r="H1385" s="53" t="s">
        <v>680</v>
      </c>
      <c r="I1385" s="53" t="s">
        <v>827</v>
      </c>
      <c r="J1385" s="53" t="s">
        <v>571</v>
      </c>
      <c r="K1385" s="53" t="s">
        <v>826</v>
      </c>
      <c r="L1385" s="234">
        <v>4686.0002494877053</v>
      </c>
      <c r="M1385" s="234">
        <v>0</v>
      </c>
      <c r="N1385" s="234">
        <v>2067.6034707789599</v>
      </c>
      <c r="O1385" s="234">
        <v>684.4755228463498</v>
      </c>
      <c r="P1385" s="187">
        <v>3858358.2104277937</v>
      </c>
      <c r="Q1385" s="188">
        <v>0.82337985595489604</v>
      </c>
    </row>
    <row r="1386" spans="1:17" ht="11.25" customHeight="1">
      <c r="A1386" s="124">
        <f t="shared" si="21"/>
        <v>301</v>
      </c>
      <c r="B1386" s="53" t="s">
        <v>679</v>
      </c>
      <c r="C1386" s="249">
        <v>3</v>
      </c>
      <c r="D1386" s="55">
        <v>41198</v>
      </c>
      <c r="E1386" s="92">
        <v>800</v>
      </c>
      <c r="F1386" s="53" t="s">
        <v>315</v>
      </c>
      <c r="G1386" s="53" t="s">
        <v>326</v>
      </c>
      <c r="H1386" s="53" t="s">
        <v>680</v>
      </c>
      <c r="I1386" s="53" t="s">
        <v>827</v>
      </c>
      <c r="J1386" s="53" t="s">
        <v>571</v>
      </c>
      <c r="K1386" s="53" t="s">
        <v>826</v>
      </c>
      <c r="L1386" s="234">
        <v>4249.9392112824162</v>
      </c>
      <c r="M1386" s="234">
        <v>0</v>
      </c>
      <c r="N1386" s="234">
        <v>1907.4789366514999</v>
      </c>
      <c r="O1386" s="234">
        <v>945.90476818742775</v>
      </c>
      <c r="P1386" s="187">
        <v>3502146.236548889</v>
      </c>
      <c r="Q1386" s="188">
        <v>0.82404619512007538</v>
      </c>
    </row>
    <row r="1387" spans="1:17" ht="11.25" customHeight="1">
      <c r="A1387" s="124">
        <f t="shared" si="21"/>
        <v>301</v>
      </c>
      <c r="B1387" s="53" t="s">
        <v>679</v>
      </c>
      <c r="C1387" s="249">
        <v>4</v>
      </c>
      <c r="D1387" s="55">
        <v>41290</v>
      </c>
      <c r="E1387" s="92">
        <v>800</v>
      </c>
      <c r="F1387" s="53" t="s">
        <v>315</v>
      </c>
      <c r="G1387" s="53" t="s">
        <v>326</v>
      </c>
      <c r="H1387" s="53" t="s">
        <v>680</v>
      </c>
      <c r="I1387" s="53" t="s">
        <v>827</v>
      </c>
      <c r="J1387" s="53" t="s">
        <v>571</v>
      </c>
      <c r="K1387" s="53" t="s">
        <v>826</v>
      </c>
      <c r="L1387" s="234">
        <v>4400.743584700429</v>
      </c>
      <c r="M1387" s="234">
        <v>0</v>
      </c>
      <c r="N1387" s="234">
        <v>1956.0563222963899</v>
      </c>
      <c r="O1387" s="234">
        <v>964.17663262696158</v>
      </c>
      <c r="P1387" s="187">
        <v>3656649.6477215155</v>
      </c>
      <c r="Q1387" s="188">
        <v>0.83091631615033845</v>
      </c>
    </row>
    <row r="1388" spans="1:17" ht="11.25" customHeight="1">
      <c r="A1388" s="124">
        <f t="shared" si="21"/>
        <v>301</v>
      </c>
      <c r="B1388" s="53" t="s">
        <v>679</v>
      </c>
      <c r="C1388" s="249">
        <v>5</v>
      </c>
      <c r="D1388" s="55">
        <v>41361</v>
      </c>
      <c r="E1388" s="92">
        <v>800</v>
      </c>
      <c r="F1388" s="53" t="s">
        <v>315</v>
      </c>
      <c r="G1388" s="53" t="s">
        <v>326</v>
      </c>
      <c r="H1388" s="53" t="s">
        <v>680</v>
      </c>
      <c r="I1388" s="53" t="s">
        <v>827</v>
      </c>
      <c r="J1388" s="53" t="s">
        <v>571</v>
      </c>
      <c r="K1388" s="53" t="s">
        <v>826</v>
      </c>
      <c r="L1388" s="234">
        <v>4150.9853247382907</v>
      </c>
      <c r="M1388" s="234">
        <v>0</v>
      </c>
      <c r="N1388" s="234">
        <v>1853.8751753742199</v>
      </c>
      <c r="O1388" s="234">
        <v>565.88752136391963</v>
      </c>
      <c r="P1388" s="187">
        <v>3410341.6895445143</v>
      </c>
      <c r="Q1388" s="188">
        <v>0.82157401743151859</v>
      </c>
    </row>
    <row r="1389" spans="1:17" ht="11.25" customHeight="1">
      <c r="A1389" s="267">
        <f t="shared" si="21"/>
        <v>302</v>
      </c>
      <c r="B1389" s="209" t="s">
        <v>936</v>
      </c>
      <c r="C1389" s="248">
        <v>0</v>
      </c>
      <c r="D1389" s="210"/>
      <c r="E1389" s="271">
        <f>SUM(E1390:E1392)</f>
        <v>28.3</v>
      </c>
      <c r="F1389" s="209" t="s">
        <v>123</v>
      </c>
      <c r="G1389" s="209" t="s">
        <v>728</v>
      </c>
      <c r="H1389" s="209" t="s">
        <v>126</v>
      </c>
      <c r="I1389" s="209" t="s">
        <v>94</v>
      </c>
      <c r="J1389" s="209"/>
      <c r="K1389" s="209"/>
      <c r="L1389" s="244">
        <v>122.37505</v>
      </c>
      <c r="M1389" s="244">
        <v>0</v>
      </c>
      <c r="N1389" s="244">
        <v>0</v>
      </c>
      <c r="O1389" s="244">
        <v>0</v>
      </c>
      <c r="P1389" s="211">
        <v>0</v>
      </c>
      <c r="Q1389" s="212">
        <v>0</v>
      </c>
    </row>
    <row r="1390" spans="1:17" s="4" customFormat="1" ht="11.25" customHeight="1">
      <c r="A1390" s="124">
        <f t="shared" si="21"/>
        <v>302</v>
      </c>
      <c r="B1390" s="53" t="s">
        <v>936</v>
      </c>
      <c r="C1390" s="249">
        <v>1</v>
      </c>
      <c r="D1390" s="55">
        <v>22665</v>
      </c>
      <c r="E1390" s="8">
        <v>9</v>
      </c>
      <c r="F1390" s="53" t="s">
        <v>123</v>
      </c>
      <c r="G1390" s="53" t="s">
        <v>728</v>
      </c>
      <c r="H1390" s="53" t="s">
        <v>635</v>
      </c>
      <c r="I1390" s="53" t="s">
        <v>94</v>
      </c>
      <c r="J1390" s="53"/>
      <c r="K1390" s="53"/>
      <c r="L1390" s="234">
        <v>122.37505</v>
      </c>
      <c r="M1390" s="205">
        <v>0</v>
      </c>
      <c r="N1390" s="205">
        <v>0</v>
      </c>
      <c r="O1390" s="205">
        <v>0</v>
      </c>
      <c r="P1390" s="187">
        <v>0</v>
      </c>
      <c r="Q1390" s="188">
        <v>0</v>
      </c>
    </row>
    <row r="1391" spans="1:17" s="4" customFormat="1" ht="11.25" customHeight="1">
      <c r="A1391" s="124">
        <f t="shared" si="21"/>
        <v>302</v>
      </c>
      <c r="B1391" s="53" t="s">
        <v>936</v>
      </c>
      <c r="C1391" s="249">
        <v>2</v>
      </c>
      <c r="D1391" s="55">
        <v>22792</v>
      </c>
      <c r="E1391" s="8">
        <v>9</v>
      </c>
      <c r="F1391" s="53" t="s">
        <v>123</v>
      </c>
      <c r="G1391" s="53" t="s">
        <v>728</v>
      </c>
      <c r="H1391" s="53" t="s">
        <v>635</v>
      </c>
      <c r="I1391" s="53" t="s">
        <v>94</v>
      </c>
      <c r="J1391" s="53"/>
      <c r="K1391" s="53"/>
      <c r="L1391" s="234">
        <v>0</v>
      </c>
      <c r="M1391" s="205">
        <v>0</v>
      </c>
      <c r="N1391" s="205">
        <v>0</v>
      </c>
      <c r="O1391" s="205">
        <v>0</v>
      </c>
      <c r="P1391" s="187">
        <v>0</v>
      </c>
      <c r="Q1391" s="188">
        <v>0</v>
      </c>
    </row>
    <row r="1392" spans="1:17" ht="11.25" customHeight="1">
      <c r="A1392" s="124">
        <f t="shared" si="21"/>
        <v>302</v>
      </c>
      <c r="B1392" s="53" t="s">
        <v>936</v>
      </c>
      <c r="C1392" s="249">
        <v>3</v>
      </c>
      <c r="D1392" s="55">
        <v>24073</v>
      </c>
      <c r="E1392" s="8">
        <v>10.3</v>
      </c>
      <c r="F1392" s="53" t="s">
        <v>123</v>
      </c>
      <c r="G1392" s="53" t="s">
        <v>728</v>
      </c>
      <c r="H1392" s="53" t="s">
        <v>635</v>
      </c>
      <c r="I1392" s="53" t="s">
        <v>94</v>
      </c>
      <c r="J1392" s="53"/>
      <c r="K1392" s="53"/>
      <c r="L1392" s="234">
        <v>0</v>
      </c>
      <c r="M1392" s="205">
        <v>0</v>
      </c>
      <c r="N1392" s="205">
        <v>0</v>
      </c>
      <c r="O1392" s="205">
        <v>0</v>
      </c>
      <c r="P1392" s="187">
        <v>0</v>
      </c>
      <c r="Q1392" s="188">
        <v>0</v>
      </c>
    </row>
    <row r="1393" spans="1:17" ht="11.25" customHeight="1">
      <c r="A1393" s="267">
        <f t="shared" si="21"/>
        <v>303</v>
      </c>
      <c r="B1393" s="209" t="s">
        <v>815</v>
      </c>
      <c r="C1393" s="248">
        <v>0</v>
      </c>
      <c r="D1393" s="210"/>
      <c r="E1393" s="271">
        <f>SUM(E1394:E1397)</f>
        <v>390</v>
      </c>
      <c r="F1393" s="209" t="s">
        <v>813</v>
      </c>
      <c r="G1393" s="209" t="s">
        <v>569</v>
      </c>
      <c r="H1393" s="209" t="s">
        <v>1075</v>
      </c>
      <c r="I1393" s="209" t="s">
        <v>827</v>
      </c>
      <c r="J1393" s="209" t="s">
        <v>571</v>
      </c>
      <c r="K1393" s="209" t="s">
        <v>826</v>
      </c>
      <c r="L1393" s="244">
        <v>2526.1171810000001</v>
      </c>
      <c r="M1393" s="244">
        <v>1794.6493409999998</v>
      </c>
      <c r="N1393" s="244">
        <v>0</v>
      </c>
      <c r="O1393" s="244">
        <v>1199.6469999999999</v>
      </c>
      <c r="P1393" s="211">
        <v>2746697.7422544267</v>
      </c>
      <c r="Q1393" s="212">
        <v>1.0873200035665433</v>
      </c>
    </row>
    <row r="1394" spans="1:17" ht="11.25" customHeight="1">
      <c r="A1394" s="124">
        <f t="shared" si="21"/>
        <v>303</v>
      </c>
      <c r="B1394" s="53" t="s">
        <v>815</v>
      </c>
      <c r="C1394" s="249">
        <v>1</v>
      </c>
      <c r="D1394" s="55">
        <v>31137</v>
      </c>
      <c r="E1394" s="92">
        <v>0</v>
      </c>
      <c r="F1394" s="53" t="s">
        <v>813</v>
      </c>
      <c r="G1394" s="53" t="s">
        <v>728</v>
      </c>
      <c r="H1394" s="53" t="s">
        <v>1075</v>
      </c>
      <c r="I1394" s="53" t="s">
        <v>827</v>
      </c>
      <c r="J1394" s="53" t="s">
        <v>571</v>
      </c>
      <c r="K1394" s="53" t="s">
        <v>826</v>
      </c>
      <c r="L1394" s="205">
        <v>0</v>
      </c>
      <c r="M1394" s="205">
        <v>0</v>
      </c>
      <c r="N1394" s="205">
        <v>0</v>
      </c>
      <c r="O1394" s="205">
        <v>0</v>
      </c>
      <c r="P1394" s="187">
        <v>0</v>
      </c>
      <c r="Q1394" s="188">
        <v>0</v>
      </c>
    </row>
    <row r="1395" spans="1:17" s="4" customFormat="1" ht="11.25" customHeight="1">
      <c r="A1395" s="124">
        <f t="shared" si="21"/>
        <v>303</v>
      </c>
      <c r="B1395" s="53" t="s">
        <v>815</v>
      </c>
      <c r="C1395" s="249">
        <v>2</v>
      </c>
      <c r="D1395" s="55">
        <v>31488</v>
      </c>
      <c r="E1395" s="92">
        <v>0</v>
      </c>
      <c r="F1395" s="53" t="s">
        <v>813</v>
      </c>
      <c r="G1395" s="53" t="s">
        <v>728</v>
      </c>
      <c r="H1395" s="53" t="s">
        <v>1075</v>
      </c>
      <c r="I1395" s="53" t="s">
        <v>827</v>
      </c>
      <c r="J1395" s="53" t="s">
        <v>571</v>
      </c>
      <c r="K1395" s="53" t="s">
        <v>826</v>
      </c>
      <c r="L1395" s="205">
        <v>0</v>
      </c>
      <c r="M1395" s="205">
        <v>0</v>
      </c>
      <c r="N1395" s="205">
        <v>0</v>
      </c>
      <c r="O1395" s="205">
        <v>0</v>
      </c>
      <c r="P1395" s="187">
        <v>0</v>
      </c>
      <c r="Q1395" s="188">
        <v>0</v>
      </c>
    </row>
    <row r="1396" spans="1:17" s="4" customFormat="1" ht="11.25" customHeight="1">
      <c r="A1396" s="124">
        <f t="shared" si="21"/>
        <v>303</v>
      </c>
      <c r="B1396" s="53" t="s">
        <v>1074</v>
      </c>
      <c r="C1396" s="249">
        <v>3</v>
      </c>
      <c r="D1396" s="55">
        <v>42094</v>
      </c>
      <c r="E1396" s="92">
        <v>195</v>
      </c>
      <c r="F1396" s="123" t="s">
        <v>813</v>
      </c>
      <c r="G1396" s="123" t="s">
        <v>569</v>
      </c>
      <c r="H1396" s="123" t="s">
        <v>1075</v>
      </c>
      <c r="I1396" s="53" t="s">
        <v>827</v>
      </c>
      <c r="J1396" s="53" t="s">
        <v>571</v>
      </c>
      <c r="K1396" s="53" t="s">
        <v>826</v>
      </c>
      <c r="L1396" s="234">
        <v>1345.620938</v>
      </c>
      <c r="M1396" s="234">
        <v>935.71093599999995</v>
      </c>
      <c r="N1396" s="234">
        <v>0</v>
      </c>
      <c r="O1396" s="234">
        <v>530.92999999999995</v>
      </c>
      <c r="P1396" s="187">
        <v>1428997.5061340344</v>
      </c>
      <c r="Q1396" s="188">
        <v>1.0619614081347137</v>
      </c>
    </row>
    <row r="1397" spans="1:17" s="4" customFormat="1" ht="11.25" customHeight="1">
      <c r="A1397" s="124">
        <f t="shared" si="21"/>
        <v>303</v>
      </c>
      <c r="B1397" s="53" t="s">
        <v>1074</v>
      </c>
      <c r="C1397" s="249">
        <v>4</v>
      </c>
      <c r="D1397" s="55">
        <v>42818</v>
      </c>
      <c r="E1397" s="92">
        <v>195</v>
      </c>
      <c r="F1397" s="123" t="s">
        <v>813</v>
      </c>
      <c r="G1397" s="123" t="s">
        <v>569</v>
      </c>
      <c r="H1397" s="123" t="s">
        <v>1075</v>
      </c>
      <c r="I1397" s="53" t="s">
        <v>827</v>
      </c>
      <c r="J1397" s="53" t="s">
        <v>571</v>
      </c>
      <c r="K1397" s="53" t="s">
        <v>826</v>
      </c>
      <c r="L1397" s="234">
        <v>1180.496243</v>
      </c>
      <c r="M1397" s="234">
        <v>858.93840499999999</v>
      </c>
      <c r="N1397" s="234">
        <v>0</v>
      </c>
      <c r="O1397" s="234">
        <v>668.71699999999998</v>
      </c>
      <c r="P1397" s="187">
        <v>1317700.2361203926</v>
      </c>
      <c r="Q1397" s="188">
        <v>1.1162256923170848</v>
      </c>
    </row>
    <row r="1398" spans="1:17" s="4" customFormat="1" ht="11.25" customHeight="1">
      <c r="A1398" s="267">
        <f t="shared" si="21"/>
        <v>304</v>
      </c>
      <c r="B1398" s="209" t="s">
        <v>62</v>
      </c>
      <c r="C1398" s="248">
        <v>0</v>
      </c>
      <c r="D1398" s="210"/>
      <c r="E1398" s="271">
        <f>SUM(E1399:E1401)</f>
        <v>126</v>
      </c>
      <c r="F1398" s="209" t="s">
        <v>277</v>
      </c>
      <c r="G1398" s="209" t="s">
        <v>728</v>
      </c>
      <c r="H1398" s="209" t="s">
        <v>63</v>
      </c>
      <c r="I1398" s="209" t="s">
        <v>94</v>
      </c>
      <c r="J1398" s="209"/>
      <c r="K1398" s="209"/>
      <c r="L1398" s="244">
        <v>362.03075000000001</v>
      </c>
      <c r="M1398" s="244">
        <v>0</v>
      </c>
      <c r="N1398" s="244">
        <v>0</v>
      </c>
      <c r="O1398" s="244">
        <v>0</v>
      </c>
      <c r="P1398" s="211">
        <v>0</v>
      </c>
      <c r="Q1398" s="212">
        <v>0</v>
      </c>
    </row>
    <row r="1399" spans="1:17" s="4" customFormat="1" ht="11.25" customHeight="1">
      <c r="A1399" s="124">
        <f t="shared" si="21"/>
        <v>304</v>
      </c>
      <c r="B1399" s="53" t="s">
        <v>62</v>
      </c>
      <c r="C1399" s="249">
        <v>1</v>
      </c>
      <c r="D1399" s="55">
        <v>40870</v>
      </c>
      <c r="E1399" s="8">
        <v>42</v>
      </c>
      <c r="F1399" s="53" t="s">
        <v>277</v>
      </c>
      <c r="G1399" s="53" t="s">
        <v>728</v>
      </c>
      <c r="H1399" s="53" t="s">
        <v>63</v>
      </c>
      <c r="I1399" s="53" t="s">
        <v>94</v>
      </c>
      <c r="J1399" s="53"/>
      <c r="K1399" s="53"/>
      <c r="L1399" s="234">
        <v>121.41985</v>
      </c>
      <c r="M1399" s="205">
        <v>0</v>
      </c>
      <c r="N1399" s="205">
        <v>0</v>
      </c>
      <c r="O1399" s="205">
        <v>0</v>
      </c>
      <c r="P1399" s="187">
        <v>0</v>
      </c>
      <c r="Q1399" s="188">
        <v>0</v>
      </c>
    </row>
    <row r="1400" spans="1:17" ht="11.25" customHeight="1">
      <c r="A1400" s="124">
        <f t="shared" si="21"/>
        <v>304</v>
      </c>
      <c r="B1400" s="53" t="s">
        <v>62</v>
      </c>
      <c r="C1400" s="249">
        <v>2</v>
      </c>
      <c r="D1400" s="55">
        <v>40999</v>
      </c>
      <c r="E1400" s="8">
        <v>42</v>
      </c>
      <c r="F1400" s="53" t="s">
        <v>277</v>
      </c>
      <c r="G1400" s="53" t="s">
        <v>728</v>
      </c>
      <c r="H1400" s="53" t="s">
        <v>63</v>
      </c>
      <c r="I1400" s="53" t="s">
        <v>94</v>
      </c>
      <c r="J1400" s="53"/>
      <c r="K1400" s="53"/>
      <c r="L1400" s="234">
        <v>103.30090000000003</v>
      </c>
      <c r="M1400" s="205">
        <v>0</v>
      </c>
      <c r="N1400" s="205">
        <v>0</v>
      </c>
      <c r="O1400" s="205">
        <v>0</v>
      </c>
      <c r="P1400" s="187">
        <v>0</v>
      </c>
      <c r="Q1400" s="188">
        <v>0</v>
      </c>
    </row>
    <row r="1401" spans="1:17" ht="11.25" customHeight="1">
      <c r="A1401" s="124">
        <f t="shared" si="21"/>
        <v>304</v>
      </c>
      <c r="B1401" s="53" t="s">
        <v>62</v>
      </c>
      <c r="C1401" s="249">
        <v>3</v>
      </c>
      <c r="D1401" s="55">
        <v>41340</v>
      </c>
      <c r="E1401" s="8">
        <v>42</v>
      </c>
      <c r="F1401" s="53" t="s">
        <v>277</v>
      </c>
      <c r="G1401" s="53" t="s">
        <v>728</v>
      </c>
      <c r="H1401" s="53" t="s">
        <v>63</v>
      </c>
      <c r="I1401" s="53" t="s">
        <v>94</v>
      </c>
      <c r="J1401" s="53"/>
      <c r="K1401" s="53"/>
      <c r="L1401" s="234">
        <v>137.31</v>
      </c>
      <c r="M1401" s="205">
        <v>0</v>
      </c>
      <c r="N1401" s="205">
        <v>0</v>
      </c>
      <c r="O1401" s="205">
        <v>0</v>
      </c>
      <c r="P1401" s="187">
        <v>0</v>
      </c>
      <c r="Q1401" s="188">
        <v>0</v>
      </c>
    </row>
    <row r="1402" spans="1:17" s="4" customFormat="1" ht="11.25" customHeight="1">
      <c r="A1402" s="267">
        <f t="shared" si="21"/>
        <v>305</v>
      </c>
      <c r="B1402" s="209" t="s">
        <v>373</v>
      </c>
      <c r="C1402" s="248">
        <v>0</v>
      </c>
      <c r="D1402" s="210"/>
      <c r="E1402" s="271">
        <f>SUM(E1403:E1404)</f>
        <v>440</v>
      </c>
      <c r="F1402" s="209" t="s">
        <v>300</v>
      </c>
      <c r="G1402" s="209" t="s">
        <v>569</v>
      </c>
      <c r="H1402" s="209" t="s">
        <v>518</v>
      </c>
      <c r="I1402" s="209" t="s">
        <v>368</v>
      </c>
      <c r="J1402" s="209"/>
      <c r="K1402" s="209"/>
      <c r="L1402" s="244">
        <v>3248.3845999999994</v>
      </c>
      <c r="M1402" s="244">
        <v>0</v>
      </c>
      <c r="N1402" s="244">
        <v>0</v>
      </c>
      <c r="O1402" s="244">
        <v>0</v>
      </c>
      <c r="P1402" s="211">
        <v>0</v>
      </c>
      <c r="Q1402" s="212">
        <v>0</v>
      </c>
    </row>
    <row r="1403" spans="1:17" ht="11.25" customHeight="1">
      <c r="A1403" s="124">
        <f t="shared" si="21"/>
        <v>305</v>
      </c>
      <c r="B1403" s="53" t="s">
        <v>373</v>
      </c>
      <c r="C1403" s="249">
        <v>1</v>
      </c>
      <c r="D1403" s="55">
        <v>32718</v>
      </c>
      <c r="E1403" s="92">
        <v>220</v>
      </c>
      <c r="F1403" s="53" t="s">
        <v>300</v>
      </c>
      <c r="G1403" s="53" t="s">
        <v>569</v>
      </c>
      <c r="H1403" s="53" t="s">
        <v>518</v>
      </c>
      <c r="I1403" s="53" t="s">
        <v>368</v>
      </c>
      <c r="J1403" s="53"/>
      <c r="K1403" s="53"/>
      <c r="L1403" s="234">
        <v>1649.1627999999998</v>
      </c>
      <c r="M1403" s="234">
        <v>0</v>
      </c>
      <c r="N1403" s="234">
        <v>0</v>
      </c>
      <c r="O1403" s="234">
        <v>0</v>
      </c>
      <c r="P1403" s="187">
        <v>0</v>
      </c>
      <c r="Q1403" s="188">
        <v>0</v>
      </c>
    </row>
    <row r="1404" spans="1:17" ht="11.25" customHeight="1">
      <c r="A1404" s="124">
        <f t="shared" si="21"/>
        <v>305</v>
      </c>
      <c r="B1404" s="53" t="s">
        <v>373</v>
      </c>
      <c r="C1404" s="249">
        <v>2</v>
      </c>
      <c r="D1404" s="55">
        <v>33608</v>
      </c>
      <c r="E1404" s="92">
        <v>220</v>
      </c>
      <c r="F1404" s="53" t="s">
        <v>300</v>
      </c>
      <c r="G1404" s="53" t="s">
        <v>569</v>
      </c>
      <c r="H1404" s="53" t="s">
        <v>518</v>
      </c>
      <c r="I1404" s="53" t="s">
        <v>368</v>
      </c>
      <c r="J1404" s="53"/>
      <c r="K1404" s="53"/>
      <c r="L1404" s="234">
        <v>1599.2217999999998</v>
      </c>
      <c r="M1404" s="234">
        <v>0</v>
      </c>
      <c r="N1404" s="234">
        <v>0</v>
      </c>
      <c r="O1404" s="234">
        <v>0</v>
      </c>
      <c r="P1404" s="187">
        <v>0</v>
      </c>
      <c r="Q1404" s="188">
        <v>0</v>
      </c>
    </row>
    <row r="1405" spans="1:17" s="4" customFormat="1" ht="11.25" customHeight="1">
      <c r="A1405" s="267">
        <f t="shared" si="21"/>
        <v>306</v>
      </c>
      <c r="B1405" s="209" t="s">
        <v>492</v>
      </c>
      <c r="C1405" s="248">
        <v>0</v>
      </c>
      <c r="D1405" s="210"/>
      <c r="E1405" s="271">
        <f>SUM(E1406:E1407)</f>
        <v>60</v>
      </c>
      <c r="F1405" s="209" t="s">
        <v>1104</v>
      </c>
      <c r="G1405" s="209" t="s">
        <v>728</v>
      </c>
      <c r="H1405" s="209" t="s">
        <v>369</v>
      </c>
      <c r="I1405" s="209" t="s">
        <v>94</v>
      </c>
      <c r="J1405" s="209"/>
      <c r="K1405" s="209"/>
      <c r="L1405" s="244">
        <v>121.98700000000002</v>
      </c>
      <c r="M1405" s="244">
        <v>0</v>
      </c>
      <c r="N1405" s="244">
        <v>0</v>
      </c>
      <c r="O1405" s="244">
        <v>0</v>
      </c>
      <c r="P1405" s="211">
        <v>0</v>
      </c>
      <c r="Q1405" s="212">
        <v>0</v>
      </c>
    </row>
    <row r="1406" spans="1:17" ht="11.25" customHeight="1">
      <c r="A1406" s="124">
        <f t="shared" si="21"/>
        <v>306</v>
      </c>
      <c r="B1406" s="53" t="s">
        <v>492</v>
      </c>
      <c r="C1406" s="249">
        <v>1</v>
      </c>
      <c r="D1406" s="55">
        <v>33874</v>
      </c>
      <c r="E1406" s="8">
        <v>30</v>
      </c>
      <c r="F1406" s="53" t="s">
        <v>1104</v>
      </c>
      <c r="G1406" s="53" t="s">
        <v>728</v>
      </c>
      <c r="H1406" s="53" t="s">
        <v>369</v>
      </c>
      <c r="I1406" s="53" t="s">
        <v>94</v>
      </c>
      <c r="J1406" s="53"/>
      <c r="K1406" s="53"/>
      <c r="L1406" s="234">
        <v>52.486250000000005</v>
      </c>
      <c r="M1406" s="205">
        <v>0</v>
      </c>
      <c r="N1406" s="205">
        <v>0</v>
      </c>
      <c r="O1406" s="205">
        <v>0</v>
      </c>
      <c r="P1406" s="187">
        <v>0</v>
      </c>
      <c r="Q1406" s="188">
        <v>0</v>
      </c>
    </row>
    <row r="1407" spans="1:17" s="4" customFormat="1" ht="11.25" customHeight="1">
      <c r="A1407" s="124">
        <f t="shared" si="21"/>
        <v>306</v>
      </c>
      <c r="B1407" s="53" t="s">
        <v>492</v>
      </c>
      <c r="C1407" s="249">
        <v>2</v>
      </c>
      <c r="D1407" s="55">
        <v>33690</v>
      </c>
      <c r="E1407" s="8">
        <v>30</v>
      </c>
      <c r="F1407" s="53" t="s">
        <v>1104</v>
      </c>
      <c r="G1407" s="53" t="s">
        <v>728</v>
      </c>
      <c r="H1407" s="53" t="s">
        <v>369</v>
      </c>
      <c r="I1407" s="53" t="s">
        <v>94</v>
      </c>
      <c r="J1407" s="53"/>
      <c r="K1407" s="53"/>
      <c r="L1407" s="234">
        <v>69.500750000000011</v>
      </c>
      <c r="M1407" s="205">
        <v>0</v>
      </c>
      <c r="N1407" s="205">
        <v>0</v>
      </c>
      <c r="O1407" s="205">
        <v>0</v>
      </c>
      <c r="P1407" s="187">
        <v>0</v>
      </c>
      <c r="Q1407" s="188">
        <v>0</v>
      </c>
    </row>
    <row r="1408" spans="1:17" ht="11.25" customHeight="1">
      <c r="A1408" s="267">
        <f t="shared" si="21"/>
        <v>307</v>
      </c>
      <c r="B1408" s="209" t="s">
        <v>545</v>
      </c>
      <c r="C1408" s="248">
        <v>0</v>
      </c>
      <c r="D1408" s="210"/>
      <c r="E1408" s="271">
        <f>SUM(E1409:E1411)</f>
        <v>90</v>
      </c>
      <c r="F1408" s="209" t="s">
        <v>955</v>
      </c>
      <c r="G1408" s="209" t="s">
        <v>728</v>
      </c>
      <c r="H1408" s="209" t="s">
        <v>369</v>
      </c>
      <c r="I1408" s="209" t="s">
        <v>94</v>
      </c>
      <c r="J1408" s="209"/>
      <c r="K1408" s="209"/>
      <c r="L1408" s="244">
        <v>210.72109999999998</v>
      </c>
      <c r="M1408" s="244">
        <v>0</v>
      </c>
      <c r="N1408" s="244">
        <v>0</v>
      </c>
      <c r="O1408" s="244">
        <v>0</v>
      </c>
      <c r="P1408" s="211">
        <v>0</v>
      </c>
      <c r="Q1408" s="212">
        <v>0</v>
      </c>
    </row>
    <row r="1409" spans="1:17" ht="11.25" customHeight="1">
      <c r="A1409" s="124">
        <f t="shared" si="21"/>
        <v>307</v>
      </c>
      <c r="B1409" s="53" t="s">
        <v>545</v>
      </c>
      <c r="C1409" s="249">
        <v>1</v>
      </c>
      <c r="D1409" s="55">
        <v>30371</v>
      </c>
      <c r="E1409" s="8">
        <v>30</v>
      </c>
      <c r="F1409" s="53" t="s">
        <v>955</v>
      </c>
      <c r="G1409" s="53" t="s">
        <v>728</v>
      </c>
      <c r="H1409" s="53" t="s">
        <v>369</v>
      </c>
      <c r="I1409" s="53" t="s">
        <v>94</v>
      </c>
      <c r="J1409" s="53"/>
      <c r="K1409" s="53"/>
      <c r="L1409" s="234">
        <v>84.107349999999997</v>
      </c>
      <c r="M1409" s="205">
        <v>0</v>
      </c>
      <c r="N1409" s="205">
        <v>0</v>
      </c>
      <c r="O1409" s="205">
        <v>0</v>
      </c>
      <c r="P1409" s="187">
        <v>0</v>
      </c>
      <c r="Q1409" s="188">
        <v>0</v>
      </c>
    </row>
    <row r="1410" spans="1:17" ht="11.25" customHeight="1">
      <c r="A1410" s="124">
        <f t="shared" si="21"/>
        <v>307</v>
      </c>
      <c r="B1410" s="53" t="s">
        <v>545</v>
      </c>
      <c r="C1410" s="249">
        <v>2</v>
      </c>
      <c r="D1410" s="55">
        <v>30579</v>
      </c>
      <c r="E1410" s="8">
        <v>30</v>
      </c>
      <c r="F1410" s="53" t="s">
        <v>955</v>
      </c>
      <c r="G1410" s="53" t="s">
        <v>728</v>
      </c>
      <c r="H1410" s="53" t="s">
        <v>369</v>
      </c>
      <c r="I1410" s="53" t="s">
        <v>94</v>
      </c>
      <c r="J1410" s="53"/>
      <c r="K1410" s="53"/>
      <c r="L1410" s="234">
        <v>78.326399999999992</v>
      </c>
      <c r="M1410" s="205">
        <v>0</v>
      </c>
      <c r="N1410" s="205">
        <v>0</v>
      </c>
      <c r="O1410" s="205">
        <v>0</v>
      </c>
      <c r="P1410" s="187">
        <v>0</v>
      </c>
      <c r="Q1410" s="188">
        <v>0</v>
      </c>
    </row>
    <row r="1411" spans="1:17" s="4" customFormat="1" ht="11.25" customHeight="1">
      <c r="A1411" s="124">
        <f t="shared" si="21"/>
        <v>307</v>
      </c>
      <c r="B1411" s="53" t="s">
        <v>1111</v>
      </c>
      <c r="C1411" s="249">
        <v>3</v>
      </c>
      <c r="D1411" s="55">
        <v>33126</v>
      </c>
      <c r="E1411" s="8">
        <v>30</v>
      </c>
      <c r="F1411" s="53" t="s">
        <v>955</v>
      </c>
      <c r="G1411" s="53" t="s">
        <v>728</v>
      </c>
      <c r="H1411" s="53" t="s">
        <v>369</v>
      </c>
      <c r="I1411" s="53" t="s">
        <v>94</v>
      </c>
      <c r="J1411" s="53"/>
      <c r="K1411" s="53"/>
      <c r="L1411" s="234">
        <v>48.287350000000004</v>
      </c>
      <c r="M1411" s="205">
        <v>0</v>
      </c>
      <c r="N1411" s="205">
        <v>0</v>
      </c>
      <c r="O1411" s="205">
        <v>0</v>
      </c>
      <c r="P1411" s="187">
        <v>0</v>
      </c>
      <c r="Q1411" s="188">
        <v>0</v>
      </c>
    </row>
    <row r="1412" spans="1:17" ht="11.25" customHeight="1">
      <c r="A1412" s="267">
        <f t="shared" ref="A1412:A1475" si="22">IF(C1412&gt;0,A1411,A1411+1)</f>
        <v>308</v>
      </c>
      <c r="B1412" s="209" t="s">
        <v>1307</v>
      </c>
      <c r="C1412" s="248">
        <v>0</v>
      </c>
      <c r="D1412" s="210"/>
      <c r="E1412" s="271">
        <f>SUM(E1413:E1420)</f>
        <v>815.59999999999991</v>
      </c>
      <c r="F1412" s="209" t="s">
        <v>1104</v>
      </c>
      <c r="G1412" s="209" t="s">
        <v>728</v>
      </c>
      <c r="H1412" s="209" t="s">
        <v>369</v>
      </c>
      <c r="I1412" s="209" t="s">
        <v>94</v>
      </c>
      <c r="J1412" s="209"/>
      <c r="K1412" s="209"/>
      <c r="L1412" s="244">
        <v>1913.6636000000001</v>
      </c>
      <c r="M1412" s="244">
        <v>0</v>
      </c>
      <c r="N1412" s="244">
        <v>0</v>
      </c>
      <c r="O1412" s="244">
        <v>0</v>
      </c>
      <c r="P1412" s="211">
        <v>0</v>
      </c>
      <c r="Q1412" s="212">
        <v>0</v>
      </c>
    </row>
    <row r="1413" spans="1:17" ht="11.25" customHeight="1">
      <c r="A1413" s="124">
        <f t="shared" si="22"/>
        <v>308</v>
      </c>
      <c r="B1413" s="53" t="s">
        <v>1307</v>
      </c>
      <c r="C1413" s="249">
        <v>1</v>
      </c>
      <c r="D1413" s="55">
        <v>28559</v>
      </c>
      <c r="E1413" s="8">
        <v>110</v>
      </c>
      <c r="F1413" s="53" t="s">
        <v>1104</v>
      </c>
      <c r="G1413" s="53" t="s">
        <v>728</v>
      </c>
      <c r="H1413" s="53" t="s">
        <v>369</v>
      </c>
      <c r="I1413" s="53" t="s">
        <v>94</v>
      </c>
      <c r="J1413" s="53"/>
      <c r="K1413" s="53"/>
      <c r="L1413" s="234">
        <v>359.46364999999997</v>
      </c>
      <c r="M1413" s="205">
        <v>0</v>
      </c>
      <c r="N1413" s="205">
        <v>0</v>
      </c>
      <c r="O1413" s="205">
        <v>0</v>
      </c>
      <c r="P1413" s="187">
        <v>0</v>
      </c>
      <c r="Q1413" s="188">
        <v>0</v>
      </c>
    </row>
    <row r="1414" spans="1:17" ht="11.25" customHeight="1">
      <c r="A1414" s="124">
        <f t="shared" si="22"/>
        <v>308</v>
      </c>
      <c r="B1414" s="53" t="s">
        <v>1307</v>
      </c>
      <c r="C1414" s="249">
        <v>2</v>
      </c>
      <c r="D1414" s="55">
        <v>29319</v>
      </c>
      <c r="E1414" s="8">
        <v>100.8</v>
      </c>
      <c r="F1414" s="53" t="s">
        <v>1104</v>
      </c>
      <c r="G1414" s="53" t="s">
        <v>728</v>
      </c>
      <c r="H1414" s="53" t="s">
        <v>369</v>
      </c>
      <c r="I1414" s="53" t="s">
        <v>94</v>
      </c>
      <c r="J1414" s="53"/>
      <c r="K1414" s="53"/>
      <c r="L1414" s="234">
        <v>25.730699999999999</v>
      </c>
      <c r="M1414" s="205">
        <v>0</v>
      </c>
      <c r="N1414" s="205">
        <v>0</v>
      </c>
      <c r="O1414" s="205">
        <v>0</v>
      </c>
      <c r="P1414" s="187">
        <v>0</v>
      </c>
      <c r="Q1414" s="188">
        <v>0</v>
      </c>
    </row>
    <row r="1415" spans="1:17" s="4" customFormat="1" ht="11.25" customHeight="1">
      <c r="A1415" s="124">
        <f t="shared" si="22"/>
        <v>308</v>
      </c>
      <c r="B1415" s="53" t="s">
        <v>1307</v>
      </c>
      <c r="C1415" s="249">
        <v>3</v>
      </c>
      <c r="D1415" s="55">
        <v>29597</v>
      </c>
      <c r="E1415" s="8">
        <v>100.8</v>
      </c>
      <c r="F1415" s="53" t="s">
        <v>1104</v>
      </c>
      <c r="G1415" s="53" t="s">
        <v>728</v>
      </c>
      <c r="H1415" s="53" t="s">
        <v>369</v>
      </c>
      <c r="I1415" s="53" t="s">
        <v>94</v>
      </c>
      <c r="J1415" s="53"/>
      <c r="K1415" s="53"/>
      <c r="L1415" s="234">
        <v>250.04350000000002</v>
      </c>
      <c r="M1415" s="205">
        <v>0</v>
      </c>
      <c r="N1415" s="205">
        <v>0</v>
      </c>
      <c r="O1415" s="205">
        <v>0</v>
      </c>
      <c r="P1415" s="187">
        <v>0</v>
      </c>
      <c r="Q1415" s="188">
        <v>0</v>
      </c>
    </row>
    <row r="1416" spans="1:17" ht="11.25" customHeight="1">
      <c r="A1416" s="124">
        <f t="shared" si="22"/>
        <v>308</v>
      </c>
      <c r="B1416" s="53" t="s">
        <v>1307</v>
      </c>
      <c r="C1416" s="249">
        <v>4</v>
      </c>
      <c r="D1416" s="55">
        <v>30124</v>
      </c>
      <c r="E1416" s="8">
        <v>100.8</v>
      </c>
      <c r="F1416" s="53" t="s">
        <v>1104</v>
      </c>
      <c r="G1416" s="53" t="s">
        <v>728</v>
      </c>
      <c r="H1416" s="53" t="s">
        <v>369</v>
      </c>
      <c r="I1416" s="53" t="s">
        <v>94</v>
      </c>
      <c r="J1416" s="53"/>
      <c r="K1416" s="53"/>
      <c r="L1416" s="234">
        <v>252.89915000000002</v>
      </c>
      <c r="M1416" s="205">
        <v>0</v>
      </c>
      <c r="N1416" s="205">
        <v>0</v>
      </c>
      <c r="O1416" s="205">
        <v>0</v>
      </c>
      <c r="P1416" s="187">
        <v>0</v>
      </c>
      <c r="Q1416" s="188">
        <v>0</v>
      </c>
    </row>
    <row r="1417" spans="1:17" ht="11.25" customHeight="1">
      <c r="A1417" s="124">
        <f t="shared" si="22"/>
        <v>308</v>
      </c>
      <c r="B1417" s="53" t="s">
        <v>1307</v>
      </c>
      <c r="C1417" s="249">
        <v>5</v>
      </c>
      <c r="D1417" s="55">
        <v>30414</v>
      </c>
      <c r="E1417" s="8">
        <v>100.8</v>
      </c>
      <c r="F1417" s="53" t="s">
        <v>1104</v>
      </c>
      <c r="G1417" s="53" t="s">
        <v>728</v>
      </c>
      <c r="H1417" s="53" t="s">
        <v>369</v>
      </c>
      <c r="I1417" s="53" t="s">
        <v>94</v>
      </c>
      <c r="J1417" s="53"/>
      <c r="K1417" s="53"/>
      <c r="L1417" s="234">
        <v>260.15270000000004</v>
      </c>
      <c r="M1417" s="205">
        <v>0</v>
      </c>
      <c r="N1417" s="205">
        <v>0</v>
      </c>
      <c r="O1417" s="205">
        <v>0</v>
      </c>
      <c r="P1417" s="187">
        <v>0</v>
      </c>
      <c r="Q1417" s="188">
        <v>0</v>
      </c>
    </row>
    <row r="1418" spans="1:17" ht="11.25" customHeight="1">
      <c r="A1418" s="124">
        <f t="shared" si="22"/>
        <v>308</v>
      </c>
      <c r="B1418" s="53" t="s">
        <v>1307</v>
      </c>
      <c r="C1418" s="249">
        <v>6</v>
      </c>
      <c r="D1418" s="55">
        <v>30981</v>
      </c>
      <c r="E1418" s="8">
        <v>100.8</v>
      </c>
      <c r="F1418" s="53" t="s">
        <v>1104</v>
      </c>
      <c r="G1418" s="53" t="s">
        <v>728</v>
      </c>
      <c r="H1418" s="53" t="s">
        <v>369</v>
      </c>
      <c r="I1418" s="53" t="s">
        <v>94</v>
      </c>
      <c r="J1418" s="53"/>
      <c r="K1418" s="53"/>
      <c r="L1418" s="234">
        <v>259.08805000000001</v>
      </c>
      <c r="M1418" s="205">
        <v>0</v>
      </c>
      <c r="N1418" s="205">
        <v>0</v>
      </c>
      <c r="O1418" s="205">
        <v>0</v>
      </c>
      <c r="P1418" s="187">
        <v>0</v>
      </c>
      <c r="Q1418" s="188">
        <v>0</v>
      </c>
    </row>
    <row r="1419" spans="1:17" ht="11.25" customHeight="1">
      <c r="A1419" s="124">
        <f t="shared" si="22"/>
        <v>308</v>
      </c>
      <c r="B1419" s="53" t="s">
        <v>1307</v>
      </c>
      <c r="C1419" s="249">
        <v>7</v>
      </c>
      <c r="D1419" s="55">
        <v>31137</v>
      </c>
      <c r="E1419" s="8">
        <v>100.8</v>
      </c>
      <c r="F1419" s="53" t="s">
        <v>1104</v>
      </c>
      <c r="G1419" s="53" t="s">
        <v>728</v>
      </c>
      <c r="H1419" s="53" t="s">
        <v>369</v>
      </c>
      <c r="I1419" s="53" t="s">
        <v>94</v>
      </c>
      <c r="J1419" s="53"/>
      <c r="K1419" s="53"/>
      <c r="L1419" s="234">
        <v>265.95355000000001</v>
      </c>
      <c r="M1419" s="205">
        <v>0</v>
      </c>
      <c r="N1419" s="205">
        <v>0</v>
      </c>
      <c r="O1419" s="205">
        <v>0</v>
      </c>
      <c r="P1419" s="187">
        <v>0</v>
      </c>
      <c r="Q1419" s="188">
        <v>0</v>
      </c>
    </row>
    <row r="1420" spans="1:17" s="4" customFormat="1" ht="11.25" customHeight="1">
      <c r="A1420" s="124">
        <f t="shared" si="22"/>
        <v>308</v>
      </c>
      <c r="B1420" s="53" t="s">
        <v>1307</v>
      </c>
      <c r="C1420" s="249">
        <v>8</v>
      </c>
      <c r="D1420" s="55">
        <v>31405</v>
      </c>
      <c r="E1420" s="8">
        <v>100.8</v>
      </c>
      <c r="F1420" s="53" t="s">
        <v>1104</v>
      </c>
      <c r="G1420" s="53" t="s">
        <v>728</v>
      </c>
      <c r="H1420" s="53" t="s">
        <v>369</v>
      </c>
      <c r="I1420" s="53" t="s">
        <v>94</v>
      </c>
      <c r="J1420" s="53"/>
      <c r="K1420" s="53"/>
      <c r="L1420" s="234">
        <v>240.33229999999998</v>
      </c>
      <c r="M1420" s="205">
        <v>0</v>
      </c>
      <c r="N1420" s="205">
        <v>0</v>
      </c>
      <c r="O1420" s="205">
        <v>0</v>
      </c>
      <c r="P1420" s="187">
        <v>0</v>
      </c>
      <c r="Q1420" s="188">
        <v>0</v>
      </c>
    </row>
    <row r="1421" spans="1:17" ht="11.25" customHeight="1">
      <c r="A1421" s="267">
        <f t="shared" si="22"/>
        <v>309</v>
      </c>
      <c r="B1421" s="209" t="s">
        <v>1308</v>
      </c>
      <c r="C1421" s="248">
        <v>0</v>
      </c>
      <c r="D1421" s="210"/>
      <c r="E1421" s="271">
        <f>SUM(E1422:E1423)</f>
        <v>50</v>
      </c>
      <c r="F1421" s="209" t="s">
        <v>955</v>
      </c>
      <c r="G1421" s="209" t="s">
        <v>728</v>
      </c>
      <c r="H1421" s="209" t="s">
        <v>369</v>
      </c>
      <c r="I1421" s="209" t="s">
        <v>94</v>
      </c>
      <c r="J1421" s="209"/>
      <c r="K1421" s="209"/>
      <c r="L1421" s="244">
        <v>91.977800000000002</v>
      </c>
      <c r="M1421" s="244">
        <v>0</v>
      </c>
      <c r="N1421" s="244">
        <v>0</v>
      </c>
      <c r="O1421" s="244">
        <v>0</v>
      </c>
      <c r="P1421" s="211">
        <v>0</v>
      </c>
      <c r="Q1421" s="212">
        <v>0</v>
      </c>
    </row>
    <row r="1422" spans="1:17" ht="11.25" customHeight="1">
      <c r="A1422" s="124">
        <f t="shared" si="22"/>
        <v>309</v>
      </c>
      <c r="B1422" s="53" t="s">
        <v>1309</v>
      </c>
      <c r="C1422" s="249">
        <v>1</v>
      </c>
      <c r="D1422" s="55">
        <v>42740</v>
      </c>
      <c r="E1422" s="8">
        <v>25</v>
      </c>
      <c r="F1422" s="123" t="s">
        <v>955</v>
      </c>
      <c r="G1422" s="123" t="s">
        <v>728</v>
      </c>
      <c r="H1422" s="123" t="s">
        <v>369</v>
      </c>
      <c r="I1422" s="53" t="s">
        <v>94</v>
      </c>
      <c r="J1422" s="53"/>
      <c r="K1422" s="53"/>
      <c r="L1422" s="234">
        <v>46.446599999999997</v>
      </c>
      <c r="M1422" s="205">
        <v>0</v>
      </c>
      <c r="N1422" s="205">
        <v>0</v>
      </c>
      <c r="O1422" s="205">
        <v>0</v>
      </c>
      <c r="P1422" s="187">
        <v>0</v>
      </c>
      <c r="Q1422" s="188">
        <v>0</v>
      </c>
    </row>
    <row r="1423" spans="1:17" ht="11.25" customHeight="1">
      <c r="A1423" s="124">
        <f t="shared" si="22"/>
        <v>309</v>
      </c>
      <c r="B1423" s="53" t="s">
        <v>1309</v>
      </c>
      <c r="C1423" s="249">
        <v>2</v>
      </c>
      <c r="D1423" s="55">
        <v>42763</v>
      </c>
      <c r="E1423" s="8">
        <v>25</v>
      </c>
      <c r="F1423" s="123" t="s">
        <v>955</v>
      </c>
      <c r="G1423" s="123" t="s">
        <v>728</v>
      </c>
      <c r="H1423" s="123" t="s">
        <v>369</v>
      </c>
      <c r="I1423" s="53" t="s">
        <v>94</v>
      </c>
      <c r="J1423" s="53"/>
      <c r="K1423" s="53"/>
      <c r="L1423" s="234">
        <v>45.531200000000005</v>
      </c>
      <c r="M1423" s="205">
        <v>0</v>
      </c>
      <c r="N1423" s="205">
        <v>0</v>
      </c>
      <c r="O1423" s="205">
        <v>0</v>
      </c>
      <c r="P1423" s="187">
        <v>0</v>
      </c>
      <c r="Q1423" s="188">
        <v>0</v>
      </c>
    </row>
    <row r="1424" spans="1:17" s="4" customFormat="1" ht="11.25" customHeight="1">
      <c r="A1424" s="267">
        <f t="shared" si="22"/>
        <v>310</v>
      </c>
      <c r="B1424" s="209" t="s">
        <v>1292</v>
      </c>
      <c r="C1424" s="248">
        <v>0</v>
      </c>
      <c r="D1424" s="210"/>
      <c r="E1424" s="271">
        <f>SUM(E1425:E1428)</f>
        <v>1000</v>
      </c>
      <c r="F1424" s="209" t="s">
        <v>813</v>
      </c>
      <c r="G1424" s="209" t="s">
        <v>569</v>
      </c>
      <c r="H1424" s="209" t="s">
        <v>1294</v>
      </c>
      <c r="I1424" s="209" t="s">
        <v>827</v>
      </c>
      <c r="J1424" s="209" t="s">
        <v>571</v>
      </c>
      <c r="K1424" s="209" t="s">
        <v>826</v>
      </c>
      <c r="L1424" s="244">
        <v>6553.7614190000004</v>
      </c>
      <c r="M1424" s="244">
        <v>5087.4369000000006</v>
      </c>
      <c r="N1424" s="244">
        <v>0</v>
      </c>
      <c r="O1424" s="244">
        <v>1625</v>
      </c>
      <c r="P1424" s="211">
        <v>6112063.4178608814</v>
      </c>
      <c r="Q1424" s="212">
        <v>0.93260389371840835</v>
      </c>
    </row>
    <row r="1425" spans="1:17" ht="11.25" customHeight="1">
      <c r="A1425" s="124">
        <f t="shared" si="22"/>
        <v>310</v>
      </c>
      <c r="B1425" s="53" t="s">
        <v>1292</v>
      </c>
      <c r="C1425" s="249">
        <v>1</v>
      </c>
      <c r="D1425" s="55">
        <v>42449</v>
      </c>
      <c r="E1425" s="92">
        <v>250</v>
      </c>
      <c r="F1425" s="123" t="s">
        <v>813</v>
      </c>
      <c r="G1425" s="123" t="s">
        <v>569</v>
      </c>
      <c r="H1425" s="123" t="s">
        <v>1294</v>
      </c>
      <c r="I1425" s="53" t="s">
        <v>827</v>
      </c>
      <c r="J1425" s="53" t="s">
        <v>571</v>
      </c>
      <c r="K1425" s="53" t="s">
        <v>826</v>
      </c>
      <c r="L1425" s="234">
        <v>1525.7480459999999</v>
      </c>
      <c r="M1425" s="234">
        <v>1179.7856999999999</v>
      </c>
      <c r="N1425" s="234">
        <v>0</v>
      </c>
      <c r="O1425" s="234">
        <v>460</v>
      </c>
      <c r="P1425" s="187">
        <v>1417617.7833382178</v>
      </c>
      <c r="Q1425" s="188">
        <v>0.92912967318210671</v>
      </c>
    </row>
    <row r="1426" spans="1:17" ht="11.25" customHeight="1">
      <c r="A1426" s="124">
        <f t="shared" si="22"/>
        <v>310</v>
      </c>
      <c r="B1426" s="53" t="s">
        <v>1292</v>
      </c>
      <c r="C1426" s="249">
        <v>2</v>
      </c>
      <c r="D1426" s="55">
        <v>42828</v>
      </c>
      <c r="E1426" s="92">
        <v>250</v>
      </c>
      <c r="F1426" s="123" t="s">
        <v>813</v>
      </c>
      <c r="G1426" s="123" t="s">
        <v>569</v>
      </c>
      <c r="H1426" s="123" t="s">
        <v>1294</v>
      </c>
      <c r="I1426" s="53" t="s">
        <v>827</v>
      </c>
      <c r="J1426" s="53" t="s">
        <v>571</v>
      </c>
      <c r="K1426" s="53" t="s">
        <v>826</v>
      </c>
      <c r="L1426" s="234">
        <v>1719.1845900000001</v>
      </c>
      <c r="M1426" s="234">
        <v>1345.0867000000001</v>
      </c>
      <c r="N1426" s="234">
        <v>0</v>
      </c>
      <c r="O1426" s="234">
        <v>323</v>
      </c>
      <c r="P1426" s="187">
        <v>1615710.2810877198</v>
      </c>
      <c r="Q1426" s="188">
        <v>0.93981198440576985</v>
      </c>
    </row>
    <row r="1427" spans="1:17" s="4" customFormat="1" ht="11.25" customHeight="1">
      <c r="A1427" s="124">
        <f t="shared" si="22"/>
        <v>310</v>
      </c>
      <c r="B1427" s="53" t="s">
        <v>1292</v>
      </c>
      <c r="C1427" s="249">
        <v>3</v>
      </c>
      <c r="D1427" s="55">
        <v>43522</v>
      </c>
      <c r="E1427" s="92">
        <v>250</v>
      </c>
      <c r="F1427" s="123" t="s">
        <v>813</v>
      </c>
      <c r="G1427" s="123" t="s">
        <v>569</v>
      </c>
      <c r="H1427" s="123" t="s">
        <v>1294</v>
      </c>
      <c r="I1427" s="53" t="s">
        <v>827</v>
      </c>
      <c r="J1427" s="53" t="s">
        <v>571</v>
      </c>
      <c r="K1427" s="53" t="s">
        <v>826</v>
      </c>
      <c r="L1427" s="234">
        <v>1552.5253700000001</v>
      </c>
      <c r="M1427" s="234">
        <v>1209.1016999999999</v>
      </c>
      <c r="N1427" s="234">
        <v>0</v>
      </c>
      <c r="O1427" s="234">
        <v>570</v>
      </c>
      <c r="P1427" s="187">
        <v>1453103.5873184244</v>
      </c>
      <c r="Q1427" s="188">
        <v>0.93596125087374538</v>
      </c>
    </row>
    <row r="1428" spans="1:17" ht="11.25" customHeight="1">
      <c r="A1428" s="124">
        <f t="shared" si="22"/>
        <v>310</v>
      </c>
      <c r="B1428" s="53" t="s">
        <v>1292</v>
      </c>
      <c r="C1428" s="249">
        <v>4</v>
      </c>
      <c r="D1428" s="55">
        <v>44510</v>
      </c>
      <c r="E1428" s="92">
        <v>250</v>
      </c>
      <c r="F1428" s="53" t="s">
        <v>813</v>
      </c>
      <c r="G1428" s="53" t="s">
        <v>569</v>
      </c>
      <c r="H1428" s="53" t="s">
        <v>1294</v>
      </c>
      <c r="I1428" s="53" t="s">
        <v>827</v>
      </c>
      <c r="J1428" s="53" t="s">
        <v>571</v>
      </c>
      <c r="K1428" s="53" t="s">
        <v>826</v>
      </c>
      <c r="L1428" s="234">
        <v>1756.3034130000001</v>
      </c>
      <c r="M1428" s="234">
        <v>1353.4628</v>
      </c>
      <c r="N1428" s="234">
        <v>0</v>
      </c>
      <c r="O1428" s="234">
        <v>272</v>
      </c>
      <c r="P1428" s="187">
        <v>1625631.7661165202</v>
      </c>
      <c r="Q1428" s="188">
        <v>0.92559847807829787</v>
      </c>
    </row>
    <row r="1429" spans="1:17" ht="11.25" customHeight="1">
      <c r="A1429" s="267">
        <f t="shared" si="22"/>
        <v>311</v>
      </c>
      <c r="B1429" s="209" t="s">
        <v>1299</v>
      </c>
      <c r="C1429" s="248">
        <v>0</v>
      </c>
      <c r="D1429" s="210"/>
      <c r="E1429" s="271">
        <f>SUM(E1430:E1432)</f>
        <v>1980</v>
      </c>
      <c r="F1429" s="209" t="s">
        <v>813</v>
      </c>
      <c r="G1429" s="209" t="s">
        <v>569</v>
      </c>
      <c r="H1429" s="209" t="s">
        <v>1293</v>
      </c>
      <c r="I1429" s="209" t="s">
        <v>827</v>
      </c>
      <c r="J1429" s="209" t="s">
        <v>571</v>
      </c>
      <c r="K1429" s="209" t="s">
        <v>826</v>
      </c>
      <c r="L1429" s="244">
        <v>13267.768899000001</v>
      </c>
      <c r="M1429" s="244">
        <v>8990.4418270000006</v>
      </c>
      <c r="N1429" s="244">
        <v>164.21519699999999</v>
      </c>
      <c r="O1429" s="244">
        <v>7001.375</v>
      </c>
      <c r="P1429" s="211">
        <v>11914271.511866434</v>
      </c>
      <c r="Q1429" s="212">
        <v>0.89798605949221955</v>
      </c>
    </row>
    <row r="1430" spans="1:17" s="4" customFormat="1" ht="11.25" customHeight="1">
      <c r="A1430" s="124">
        <f t="shared" si="22"/>
        <v>311</v>
      </c>
      <c r="B1430" s="53" t="s">
        <v>1299</v>
      </c>
      <c r="C1430" s="249">
        <v>1</v>
      </c>
      <c r="D1430" s="55">
        <v>43658</v>
      </c>
      <c r="E1430" s="92">
        <v>660</v>
      </c>
      <c r="F1430" s="123" t="s">
        <v>813</v>
      </c>
      <c r="G1430" s="123" t="s">
        <v>569</v>
      </c>
      <c r="H1430" s="123" t="s">
        <v>1293</v>
      </c>
      <c r="I1430" s="53" t="s">
        <v>827</v>
      </c>
      <c r="J1430" s="53" t="s">
        <v>571</v>
      </c>
      <c r="K1430" s="53" t="s">
        <v>826</v>
      </c>
      <c r="L1430" s="234">
        <v>4383.5873709999996</v>
      </c>
      <c r="M1430" s="234">
        <v>3033.9873710000002</v>
      </c>
      <c r="N1430" s="234">
        <v>54.852112999999996</v>
      </c>
      <c r="O1430" s="234">
        <v>3262.415</v>
      </c>
      <c r="P1430" s="187">
        <v>4018736.7552041034</v>
      </c>
      <c r="Q1430" s="188">
        <v>0.91676894175542223</v>
      </c>
    </row>
    <row r="1431" spans="1:17" ht="11.25" customHeight="1">
      <c r="A1431" s="124">
        <f t="shared" si="22"/>
        <v>311</v>
      </c>
      <c r="B1431" s="53" t="s">
        <v>1299</v>
      </c>
      <c r="C1431" s="249">
        <v>2</v>
      </c>
      <c r="D1431" s="55">
        <v>44286</v>
      </c>
      <c r="E1431" s="92">
        <v>660</v>
      </c>
      <c r="F1431" s="123" t="s">
        <v>813</v>
      </c>
      <c r="G1431" s="123" t="s">
        <v>569</v>
      </c>
      <c r="H1431" s="123" t="s">
        <v>1293</v>
      </c>
      <c r="I1431" s="53" t="s">
        <v>827</v>
      </c>
      <c r="J1431" s="53" t="s">
        <v>571</v>
      </c>
      <c r="K1431" s="53" t="s">
        <v>826</v>
      </c>
      <c r="L1431" s="234">
        <v>4720.5659150000001</v>
      </c>
      <c r="M1431" s="234">
        <v>3220.3215019999998</v>
      </c>
      <c r="N1431" s="234">
        <v>53.841692999999999</v>
      </c>
      <c r="O1431" s="234">
        <v>970.36</v>
      </c>
      <c r="P1431" s="187">
        <v>4244822.9878839627</v>
      </c>
      <c r="Q1431" s="188">
        <v>0.89921909032043734</v>
      </c>
    </row>
    <row r="1432" spans="1:17" ht="11.25" customHeight="1">
      <c r="A1432" s="124">
        <f t="shared" si="22"/>
        <v>311</v>
      </c>
      <c r="B1432" s="53" t="s">
        <v>1299</v>
      </c>
      <c r="C1432" s="249">
        <v>3</v>
      </c>
      <c r="D1432" s="55">
        <v>44261</v>
      </c>
      <c r="E1432" s="92">
        <v>660</v>
      </c>
      <c r="F1432" s="53" t="s">
        <v>813</v>
      </c>
      <c r="G1432" s="53" t="s">
        <v>569</v>
      </c>
      <c r="H1432" s="53" t="s">
        <v>1293</v>
      </c>
      <c r="I1432" s="53" t="s">
        <v>827</v>
      </c>
      <c r="J1432" s="53" t="s">
        <v>571</v>
      </c>
      <c r="K1432" s="53" t="s">
        <v>826</v>
      </c>
      <c r="L1432" s="234">
        <v>4163.6156129999999</v>
      </c>
      <c r="M1432" s="234">
        <v>2736.1329540000002</v>
      </c>
      <c r="N1432" s="234">
        <v>55.521391000000001</v>
      </c>
      <c r="O1432" s="234">
        <v>2768.6</v>
      </c>
      <c r="P1432" s="187">
        <v>3650711.7687783665</v>
      </c>
      <c r="Q1432" s="188">
        <v>0.87681287325847257</v>
      </c>
    </row>
    <row r="1433" spans="1:17" ht="11.25" customHeight="1">
      <c r="A1433" s="267">
        <f t="shared" si="22"/>
        <v>312</v>
      </c>
      <c r="B1433" s="209" t="s">
        <v>289</v>
      </c>
      <c r="C1433" s="248">
        <v>0</v>
      </c>
      <c r="D1433" s="210"/>
      <c r="E1433" s="271">
        <f>SUM(E1434:E1441)</f>
        <v>139.4</v>
      </c>
      <c r="F1433" s="209" t="s">
        <v>287</v>
      </c>
      <c r="G1433" s="209" t="s">
        <v>728</v>
      </c>
      <c r="H1433" s="209" t="s">
        <v>288</v>
      </c>
      <c r="I1433" s="209" t="s">
        <v>827</v>
      </c>
      <c r="J1433" s="209" t="s">
        <v>576</v>
      </c>
      <c r="K1433" s="209" t="s">
        <v>668</v>
      </c>
      <c r="L1433" s="244">
        <v>850.41037940000001</v>
      </c>
      <c r="M1433" s="244">
        <v>220.13</v>
      </c>
      <c r="N1433" s="244">
        <v>0</v>
      </c>
      <c r="O1433" s="244">
        <v>0</v>
      </c>
      <c r="P1433" s="211">
        <v>418411.78597202391</v>
      </c>
      <c r="Q1433" s="212">
        <v>0.49201161710565067</v>
      </c>
    </row>
    <row r="1434" spans="1:17" s="4" customFormat="1" ht="11.25" customHeight="1">
      <c r="A1434" s="124">
        <f t="shared" si="22"/>
        <v>312</v>
      </c>
      <c r="B1434" s="53" t="s">
        <v>289</v>
      </c>
      <c r="C1434" s="249">
        <v>1</v>
      </c>
      <c r="D1434" s="55">
        <v>23833</v>
      </c>
      <c r="E1434" s="92">
        <v>0</v>
      </c>
      <c r="F1434" s="53" t="s">
        <v>287</v>
      </c>
      <c r="G1434" s="53" t="s">
        <v>728</v>
      </c>
      <c r="H1434" s="53" t="s">
        <v>288</v>
      </c>
      <c r="I1434" s="53" t="s">
        <v>827</v>
      </c>
      <c r="J1434" s="53" t="s">
        <v>576</v>
      </c>
      <c r="K1434" s="53" t="s">
        <v>668</v>
      </c>
      <c r="L1434" s="205">
        <v>0</v>
      </c>
      <c r="M1434" s="205">
        <v>0</v>
      </c>
      <c r="N1434" s="205">
        <v>0</v>
      </c>
      <c r="O1434" s="205">
        <v>0</v>
      </c>
      <c r="P1434" s="187">
        <v>0</v>
      </c>
      <c r="Q1434" s="188">
        <v>0</v>
      </c>
    </row>
    <row r="1435" spans="1:17" ht="11.25" customHeight="1">
      <c r="A1435" s="124">
        <f t="shared" si="22"/>
        <v>312</v>
      </c>
      <c r="B1435" s="53" t="s">
        <v>289</v>
      </c>
      <c r="C1435" s="249">
        <v>2</v>
      </c>
      <c r="D1435" s="55">
        <v>23833</v>
      </c>
      <c r="E1435" s="8">
        <v>17</v>
      </c>
      <c r="F1435" s="53" t="s">
        <v>287</v>
      </c>
      <c r="G1435" s="53" t="s">
        <v>728</v>
      </c>
      <c r="H1435" s="53" t="s">
        <v>288</v>
      </c>
      <c r="I1435" s="53" t="s">
        <v>827</v>
      </c>
      <c r="J1435" s="53" t="s">
        <v>576</v>
      </c>
      <c r="K1435" s="53" t="s">
        <v>668</v>
      </c>
      <c r="L1435" s="205">
        <v>54.769085300000008</v>
      </c>
      <c r="M1435" s="205">
        <v>27.280260548630118</v>
      </c>
      <c r="N1435" s="205">
        <v>0</v>
      </c>
      <c r="O1435" s="205">
        <v>0</v>
      </c>
      <c r="P1435" s="187">
        <v>51852.916630783962</v>
      </c>
      <c r="Q1435" s="188">
        <v>0.94675520591146256</v>
      </c>
    </row>
    <row r="1436" spans="1:17" ht="11.25" customHeight="1">
      <c r="A1436" s="124">
        <f t="shared" si="22"/>
        <v>312</v>
      </c>
      <c r="B1436" s="53" t="s">
        <v>289</v>
      </c>
      <c r="C1436" s="249">
        <v>3</v>
      </c>
      <c r="D1436" s="55">
        <v>23833</v>
      </c>
      <c r="E1436" s="8">
        <v>15</v>
      </c>
      <c r="F1436" s="53" t="s">
        <v>287</v>
      </c>
      <c r="G1436" s="53" t="s">
        <v>728</v>
      </c>
      <c r="H1436" s="53" t="s">
        <v>288</v>
      </c>
      <c r="I1436" s="53" t="s">
        <v>827</v>
      </c>
      <c r="J1436" s="53" t="s">
        <v>576</v>
      </c>
      <c r="K1436" s="53" t="s">
        <v>668</v>
      </c>
      <c r="L1436" s="205">
        <v>30.738428699999996</v>
      </c>
      <c r="M1436" s="205">
        <v>15.310687392317828</v>
      </c>
      <c r="N1436" s="205">
        <v>0</v>
      </c>
      <c r="O1436" s="205">
        <v>0</v>
      </c>
      <c r="P1436" s="187">
        <v>29101.767393263308</v>
      </c>
      <c r="Q1436" s="188">
        <v>0.94675520591146256</v>
      </c>
    </row>
    <row r="1437" spans="1:17" ht="11.25" customHeight="1">
      <c r="A1437" s="124">
        <f t="shared" si="22"/>
        <v>312</v>
      </c>
      <c r="B1437" s="53" t="s">
        <v>289</v>
      </c>
      <c r="C1437" s="249">
        <v>4</v>
      </c>
      <c r="D1437" s="55">
        <v>27597</v>
      </c>
      <c r="E1437" s="92">
        <v>0</v>
      </c>
      <c r="F1437" s="53" t="s">
        <v>287</v>
      </c>
      <c r="G1437" s="53" t="s">
        <v>728</v>
      </c>
      <c r="H1437" s="53" t="s">
        <v>288</v>
      </c>
      <c r="I1437" s="53" t="s">
        <v>827</v>
      </c>
      <c r="J1437" s="53" t="s">
        <v>576</v>
      </c>
      <c r="K1437" s="53" t="s">
        <v>668</v>
      </c>
      <c r="L1437" s="205">
        <v>0</v>
      </c>
      <c r="M1437" s="205">
        <v>0</v>
      </c>
      <c r="N1437" s="205">
        <v>0</v>
      </c>
      <c r="O1437" s="205">
        <v>0</v>
      </c>
      <c r="P1437" s="187">
        <v>0</v>
      </c>
      <c r="Q1437" s="188">
        <v>0</v>
      </c>
    </row>
    <row r="1438" spans="1:17" ht="11.25" customHeight="1">
      <c r="A1438" s="124">
        <f t="shared" si="22"/>
        <v>312</v>
      </c>
      <c r="B1438" s="53" t="s">
        <v>289</v>
      </c>
      <c r="C1438" s="249">
        <v>5</v>
      </c>
      <c r="D1438" s="55">
        <v>27942</v>
      </c>
      <c r="E1438" s="92">
        <v>0</v>
      </c>
      <c r="F1438" s="53" t="s">
        <v>287</v>
      </c>
      <c r="G1438" s="53" t="s">
        <v>728</v>
      </c>
      <c r="H1438" s="53" t="s">
        <v>288</v>
      </c>
      <c r="I1438" s="53" t="s">
        <v>827</v>
      </c>
      <c r="J1438" s="53" t="s">
        <v>576</v>
      </c>
      <c r="K1438" s="53" t="s">
        <v>668</v>
      </c>
      <c r="L1438" s="205">
        <v>0</v>
      </c>
      <c r="M1438" s="205">
        <v>0</v>
      </c>
      <c r="N1438" s="205">
        <v>0</v>
      </c>
      <c r="O1438" s="205">
        <v>0</v>
      </c>
      <c r="P1438" s="187">
        <v>0</v>
      </c>
      <c r="Q1438" s="188">
        <v>0</v>
      </c>
    </row>
    <row r="1439" spans="1:17" ht="11.25" customHeight="1">
      <c r="A1439" s="124">
        <f t="shared" si="22"/>
        <v>312</v>
      </c>
      <c r="B1439" s="53" t="s">
        <v>1032</v>
      </c>
      <c r="C1439" s="249">
        <v>6</v>
      </c>
      <c r="D1439" s="55">
        <v>31138</v>
      </c>
      <c r="E1439" s="8">
        <v>9</v>
      </c>
      <c r="F1439" s="53" t="s">
        <v>287</v>
      </c>
      <c r="G1439" s="53" t="s">
        <v>728</v>
      </c>
      <c r="H1439" s="53" t="s">
        <v>288</v>
      </c>
      <c r="I1439" s="53" t="s">
        <v>827</v>
      </c>
      <c r="J1439" s="53" t="s">
        <v>576</v>
      </c>
      <c r="K1439" s="53" t="s">
        <v>668</v>
      </c>
      <c r="L1439" s="205">
        <v>25.093662400000003</v>
      </c>
      <c r="M1439" s="234">
        <v>12.49905205905206</v>
      </c>
      <c r="N1439" s="234">
        <v>0</v>
      </c>
      <c r="O1439" s="234">
        <v>0</v>
      </c>
      <c r="P1439" s="187">
        <v>23757.555512584728</v>
      </c>
      <c r="Q1439" s="188">
        <v>0.94675520591146256</v>
      </c>
    </row>
    <row r="1440" spans="1:17" ht="11.25" customHeight="1">
      <c r="A1440" s="124">
        <f t="shared" si="22"/>
        <v>312</v>
      </c>
      <c r="B1440" s="53" t="s">
        <v>289</v>
      </c>
      <c r="C1440" s="249">
        <v>7</v>
      </c>
      <c r="D1440" s="55">
        <v>42746</v>
      </c>
      <c r="E1440" s="8">
        <v>62.25</v>
      </c>
      <c r="F1440" s="123" t="s">
        <v>287</v>
      </c>
      <c r="G1440" s="123" t="s">
        <v>728</v>
      </c>
      <c r="H1440" s="123" t="s">
        <v>288</v>
      </c>
      <c r="I1440" s="53" t="s">
        <v>827</v>
      </c>
      <c r="J1440" s="53" t="s">
        <v>576</v>
      </c>
      <c r="K1440" s="53" t="s">
        <v>668</v>
      </c>
      <c r="L1440" s="205">
        <v>500.21712719999999</v>
      </c>
      <c r="M1440" s="234">
        <v>111.59071060256599</v>
      </c>
      <c r="N1440" s="234">
        <v>0</v>
      </c>
      <c r="O1440" s="234">
        <v>0</v>
      </c>
      <c r="P1440" s="187">
        <v>212105.88525465367</v>
      </c>
      <c r="Q1440" s="188">
        <v>0.42402763464324195</v>
      </c>
    </row>
    <row r="1441" spans="1:17" s="52" customFormat="1" ht="11.25" customHeight="1">
      <c r="A1441" s="124">
        <f t="shared" si="22"/>
        <v>312</v>
      </c>
      <c r="B1441" s="53" t="s">
        <v>1327</v>
      </c>
      <c r="C1441" s="249">
        <v>8</v>
      </c>
      <c r="D1441" s="55">
        <v>43968</v>
      </c>
      <c r="E1441" s="8">
        <v>36.15</v>
      </c>
      <c r="F1441" s="123" t="s">
        <v>287</v>
      </c>
      <c r="G1441" s="123" t="s">
        <v>728</v>
      </c>
      <c r="H1441" s="123" t="s">
        <v>288</v>
      </c>
      <c r="I1441" s="53" t="s">
        <v>827</v>
      </c>
      <c r="J1441" s="53" t="s">
        <v>576</v>
      </c>
      <c r="K1441" s="53" t="s">
        <v>668</v>
      </c>
      <c r="L1441" s="205">
        <v>239.5920758</v>
      </c>
      <c r="M1441" s="234">
        <v>53.449289397434001</v>
      </c>
      <c r="N1441" s="234">
        <v>0</v>
      </c>
      <c r="O1441" s="234">
        <v>0</v>
      </c>
      <c r="P1441" s="187">
        <v>101593.66118073832</v>
      </c>
      <c r="Q1441" s="188">
        <v>0.42402763464324189</v>
      </c>
    </row>
    <row r="1442" spans="1:17" ht="11.25" customHeight="1">
      <c r="A1442" s="267">
        <f t="shared" si="22"/>
        <v>313</v>
      </c>
      <c r="B1442" s="209" t="s">
        <v>259</v>
      </c>
      <c r="C1442" s="248">
        <v>0</v>
      </c>
      <c r="D1442" s="210"/>
      <c r="E1442" s="271">
        <f>SUM(E1443:E1444)</f>
        <v>0</v>
      </c>
      <c r="F1442" s="209" t="s">
        <v>123</v>
      </c>
      <c r="G1442" s="209" t="s">
        <v>326</v>
      </c>
      <c r="H1442" s="209" t="s">
        <v>260</v>
      </c>
      <c r="I1442" s="209" t="s">
        <v>94</v>
      </c>
      <c r="J1442" s="209"/>
      <c r="K1442" s="209"/>
      <c r="L1442" s="244">
        <v>0</v>
      </c>
      <c r="M1442" s="244">
        <v>0</v>
      </c>
      <c r="N1442" s="244">
        <v>0</v>
      </c>
      <c r="O1442" s="244">
        <v>0</v>
      </c>
      <c r="P1442" s="211">
        <v>0</v>
      </c>
      <c r="Q1442" s="212">
        <v>0</v>
      </c>
    </row>
    <row r="1443" spans="1:17" s="4" customFormat="1" ht="11.25" customHeight="1">
      <c r="A1443" s="124">
        <f t="shared" si="22"/>
        <v>313</v>
      </c>
      <c r="B1443" s="53" t="s">
        <v>259</v>
      </c>
      <c r="C1443" s="249">
        <v>1</v>
      </c>
      <c r="D1443" s="55">
        <v>36355</v>
      </c>
      <c r="E1443" s="92">
        <v>0</v>
      </c>
      <c r="F1443" s="53" t="s">
        <v>123</v>
      </c>
      <c r="G1443" s="53" t="s">
        <v>326</v>
      </c>
      <c r="H1443" s="53" t="s">
        <v>260</v>
      </c>
      <c r="I1443" s="53" t="s">
        <v>94</v>
      </c>
      <c r="J1443" s="136"/>
      <c r="K1443" s="136"/>
      <c r="L1443" s="205">
        <v>0</v>
      </c>
      <c r="M1443" s="205">
        <v>0</v>
      </c>
      <c r="N1443" s="205">
        <v>0</v>
      </c>
      <c r="O1443" s="205">
        <v>0</v>
      </c>
      <c r="P1443" s="187">
        <v>0</v>
      </c>
      <c r="Q1443" s="188">
        <v>0</v>
      </c>
    </row>
    <row r="1444" spans="1:17" ht="11.25" customHeight="1">
      <c r="A1444" s="124">
        <f t="shared" si="22"/>
        <v>313</v>
      </c>
      <c r="B1444" s="136" t="s">
        <v>259</v>
      </c>
      <c r="C1444" s="250">
        <v>2</v>
      </c>
      <c r="D1444" s="138">
        <v>36355</v>
      </c>
      <c r="E1444" s="92">
        <v>0</v>
      </c>
      <c r="F1444" s="136" t="s">
        <v>123</v>
      </c>
      <c r="G1444" s="136" t="s">
        <v>326</v>
      </c>
      <c r="H1444" s="136" t="s">
        <v>260</v>
      </c>
      <c r="I1444" s="136" t="s">
        <v>94</v>
      </c>
      <c r="J1444" s="136"/>
      <c r="K1444" s="136"/>
      <c r="L1444" s="205">
        <v>0</v>
      </c>
      <c r="M1444" s="205">
        <v>0</v>
      </c>
      <c r="N1444" s="205">
        <v>0</v>
      </c>
      <c r="O1444" s="205">
        <v>0</v>
      </c>
      <c r="P1444" s="187">
        <v>0</v>
      </c>
      <c r="Q1444" s="188">
        <v>0</v>
      </c>
    </row>
    <row r="1445" spans="1:17" ht="11.25" customHeight="1">
      <c r="A1445" s="267">
        <f t="shared" si="22"/>
        <v>314</v>
      </c>
      <c r="B1445" s="218" t="s">
        <v>70</v>
      </c>
      <c r="C1445" s="251">
        <v>0</v>
      </c>
      <c r="D1445" s="219"/>
      <c r="E1445" s="271">
        <f>SUM(E1446:E1447)</f>
        <v>0</v>
      </c>
      <c r="F1445" s="218" t="s">
        <v>142</v>
      </c>
      <c r="G1445" s="218" t="s">
        <v>728</v>
      </c>
      <c r="H1445" s="218" t="s">
        <v>143</v>
      </c>
      <c r="I1445" s="218" t="s">
        <v>827</v>
      </c>
      <c r="J1445" s="218" t="s">
        <v>576</v>
      </c>
      <c r="K1445" s="218" t="s">
        <v>668</v>
      </c>
      <c r="L1445" s="244">
        <v>0</v>
      </c>
      <c r="M1445" s="244">
        <v>0</v>
      </c>
      <c r="N1445" s="244">
        <v>0</v>
      </c>
      <c r="O1445" s="244">
        <v>0</v>
      </c>
      <c r="P1445" s="211">
        <v>0</v>
      </c>
      <c r="Q1445" s="212">
        <v>0</v>
      </c>
    </row>
    <row r="1446" spans="1:17" s="4" customFormat="1" ht="11.25" customHeight="1">
      <c r="A1446" s="124">
        <f t="shared" si="22"/>
        <v>314</v>
      </c>
      <c r="B1446" s="136" t="s">
        <v>70</v>
      </c>
      <c r="C1446" s="250">
        <v>1</v>
      </c>
      <c r="D1446" s="138">
        <v>33617</v>
      </c>
      <c r="E1446" s="92">
        <v>0</v>
      </c>
      <c r="F1446" s="136" t="s">
        <v>142</v>
      </c>
      <c r="G1446" s="136" t="s">
        <v>728</v>
      </c>
      <c r="H1446" s="136" t="s">
        <v>143</v>
      </c>
      <c r="I1446" s="136" t="s">
        <v>827</v>
      </c>
      <c r="J1446" s="136" t="s">
        <v>576</v>
      </c>
      <c r="K1446" s="136" t="s">
        <v>668</v>
      </c>
      <c r="L1446" s="205">
        <v>0</v>
      </c>
      <c r="M1446" s="205">
        <v>0</v>
      </c>
      <c r="N1446" s="205">
        <v>0</v>
      </c>
      <c r="O1446" s="205">
        <v>0</v>
      </c>
      <c r="P1446" s="187">
        <v>0</v>
      </c>
      <c r="Q1446" s="188">
        <v>0</v>
      </c>
    </row>
    <row r="1447" spans="1:17" ht="11.25" customHeight="1">
      <c r="A1447" s="124">
        <f t="shared" si="22"/>
        <v>314</v>
      </c>
      <c r="B1447" s="136" t="s">
        <v>70</v>
      </c>
      <c r="C1447" s="250">
        <v>2</v>
      </c>
      <c r="D1447" s="138">
        <v>33621</v>
      </c>
      <c r="E1447" s="92">
        <v>0</v>
      </c>
      <c r="F1447" s="136" t="s">
        <v>142</v>
      </c>
      <c r="G1447" s="136" t="s">
        <v>728</v>
      </c>
      <c r="H1447" s="136" t="s">
        <v>143</v>
      </c>
      <c r="I1447" s="136" t="s">
        <v>827</v>
      </c>
      <c r="J1447" s="136" t="s">
        <v>576</v>
      </c>
      <c r="K1447" s="136" t="s">
        <v>668</v>
      </c>
      <c r="L1447" s="205">
        <v>0</v>
      </c>
      <c r="M1447" s="205">
        <v>0</v>
      </c>
      <c r="N1447" s="205">
        <v>0</v>
      </c>
      <c r="O1447" s="205">
        <v>0</v>
      </c>
      <c r="P1447" s="187">
        <v>0</v>
      </c>
      <c r="Q1447" s="188">
        <v>0</v>
      </c>
    </row>
    <row r="1448" spans="1:17" ht="11.25" customHeight="1">
      <c r="A1448" s="267">
        <f t="shared" si="22"/>
        <v>315</v>
      </c>
      <c r="B1448" s="218" t="s">
        <v>487</v>
      </c>
      <c r="C1448" s="251">
        <v>0</v>
      </c>
      <c r="D1448" s="219"/>
      <c r="E1448" s="271">
        <f>SUM(E1449:E1451)</f>
        <v>52.650000000000006</v>
      </c>
      <c r="F1448" s="218" t="s">
        <v>135</v>
      </c>
      <c r="G1448" s="218" t="s">
        <v>728</v>
      </c>
      <c r="H1448" s="218" t="s">
        <v>136</v>
      </c>
      <c r="I1448" s="218" t="s">
        <v>94</v>
      </c>
      <c r="J1448" s="218"/>
      <c r="K1448" s="218"/>
      <c r="L1448" s="244">
        <v>233.7852</v>
      </c>
      <c r="M1448" s="244">
        <v>0</v>
      </c>
      <c r="N1448" s="244">
        <v>0</v>
      </c>
      <c r="O1448" s="244">
        <v>0</v>
      </c>
      <c r="P1448" s="211">
        <v>0</v>
      </c>
      <c r="Q1448" s="212">
        <v>0</v>
      </c>
    </row>
    <row r="1449" spans="1:17" ht="11.25" customHeight="1">
      <c r="A1449" s="124">
        <f t="shared" si="22"/>
        <v>315</v>
      </c>
      <c r="B1449" s="136" t="s">
        <v>487</v>
      </c>
      <c r="C1449" s="250">
        <v>1</v>
      </c>
      <c r="D1449" s="138">
        <v>22308</v>
      </c>
      <c r="E1449" s="127">
        <v>17.55</v>
      </c>
      <c r="F1449" s="136" t="s">
        <v>135</v>
      </c>
      <c r="G1449" s="136" t="s">
        <v>728</v>
      </c>
      <c r="H1449" s="136" t="s">
        <v>136</v>
      </c>
      <c r="I1449" s="136" t="s">
        <v>94</v>
      </c>
      <c r="J1449" s="136"/>
      <c r="K1449" s="136"/>
      <c r="L1449" s="234">
        <v>68.605249999999998</v>
      </c>
      <c r="M1449" s="205">
        <v>0</v>
      </c>
      <c r="N1449" s="205">
        <v>0</v>
      </c>
      <c r="O1449" s="205">
        <v>0</v>
      </c>
      <c r="P1449" s="187">
        <v>0</v>
      </c>
      <c r="Q1449" s="188">
        <v>0</v>
      </c>
    </row>
    <row r="1450" spans="1:17" s="4" customFormat="1" ht="11.25" customHeight="1">
      <c r="A1450" s="124">
        <f t="shared" si="22"/>
        <v>315</v>
      </c>
      <c r="B1450" s="136" t="s">
        <v>487</v>
      </c>
      <c r="C1450" s="250">
        <v>2</v>
      </c>
      <c r="D1450" s="138">
        <v>22380</v>
      </c>
      <c r="E1450" s="127">
        <v>17.55</v>
      </c>
      <c r="F1450" s="136" t="s">
        <v>135</v>
      </c>
      <c r="G1450" s="136" t="s">
        <v>728</v>
      </c>
      <c r="H1450" s="136" t="s">
        <v>136</v>
      </c>
      <c r="I1450" s="136" t="s">
        <v>94</v>
      </c>
      <c r="J1450" s="136"/>
      <c r="K1450" s="136"/>
      <c r="L1450" s="234">
        <v>86.963000000000008</v>
      </c>
      <c r="M1450" s="205">
        <v>0</v>
      </c>
      <c r="N1450" s="205">
        <v>0</v>
      </c>
      <c r="O1450" s="205">
        <v>0</v>
      </c>
      <c r="P1450" s="187">
        <v>0</v>
      </c>
      <c r="Q1450" s="188">
        <v>0</v>
      </c>
    </row>
    <row r="1451" spans="1:17" s="4" customFormat="1" ht="11.25" customHeight="1">
      <c r="A1451" s="124">
        <f t="shared" si="22"/>
        <v>315</v>
      </c>
      <c r="B1451" s="136" t="s">
        <v>487</v>
      </c>
      <c r="C1451" s="250">
        <v>3</v>
      </c>
      <c r="D1451" s="138">
        <v>23142</v>
      </c>
      <c r="E1451" s="127">
        <v>17.55</v>
      </c>
      <c r="F1451" s="136" t="s">
        <v>135</v>
      </c>
      <c r="G1451" s="136" t="s">
        <v>728</v>
      </c>
      <c r="H1451" s="136" t="s">
        <v>136</v>
      </c>
      <c r="I1451" s="136" t="s">
        <v>94</v>
      </c>
      <c r="J1451" s="136"/>
      <c r="K1451" s="136"/>
      <c r="L1451" s="234">
        <v>78.216949999999997</v>
      </c>
      <c r="M1451" s="205">
        <v>0</v>
      </c>
      <c r="N1451" s="205">
        <v>0</v>
      </c>
      <c r="O1451" s="205">
        <v>0</v>
      </c>
      <c r="P1451" s="187">
        <v>0</v>
      </c>
      <c r="Q1451" s="188">
        <v>0</v>
      </c>
    </row>
    <row r="1452" spans="1:17" ht="11.25" customHeight="1">
      <c r="A1452" s="267">
        <f t="shared" si="22"/>
        <v>316</v>
      </c>
      <c r="B1452" s="218" t="s">
        <v>1333</v>
      </c>
      <c r="C1452" s="251">
        <v>0</v>
      </c>
      <c r="D1452" s="219"/>
      <c r="E1452" s="271">
        <f>SUM(E1453:E1457)</f>
        <v>630</v>
      </c>
      <c r="F1452" s="218" t="s">
        <v>532</v>
      </c>
      <c r="G1452" s="218" t="s">
        <v>728</v>
      </c>
      <c r="H1452" s="218" t="s">
        <v>56</v>
      </c>
      <c r="I1452" s="218" t="s">
        <v>827</v>
      </c>
      <c r="J1452" s="218" t="s">
        <v>571</v>
      </c>
      <c r="K1452" s="218" t="s">
        <v>826</v>
      </c>
      <c r="L1452" s="244">
        <v>2598.0650000000001</v>
      </c>
      <c r="M1452" s="244">
        <v>2522.4319999999998</v>
      </c>
      <c r="N1452" s="244">
        <v>180.346</v>
      </c>
      <c r="O1452" s="244">
        <v>8150</v>
      </c>
      <c r="P1452" s="211">
        <v>3205316.5733017982</v>
      </c>
      <c r="Q1452" s="212">
        <v>1.2337322481546067</v>
      </c>
    </row>
    <row r="1453" spans="1:17" s="4" customFormat="1" ht="11.25" customHeight="1">
      <c r="A1453" s="124">
        <f t="shared" si="22"/>
        <v>316</v>
      </c>
      <c r="B1453" s="136" t="s">
        <v>1333</v>
      </c>
      <c r="C1453" s="250">
        <v>1</v>
      </c>
      <c r="D1453" s="138">
        <v>25796</v>
      </c>
      <c r="E1453" s="92">
        <v>0</v>
      </c>
      <c r="F1453" s="136" t="s">
        <v>532</v>
      </c>
      <c r="G1453" s="136" t="s">
        <v>728</v>
      </c>
      <c r="H1453" s="136" t="s">
        <v>56</v>
      </c>
      <c r="I1453" s="136" t="s">
        <v>827</v>
      </c>
      <c r="J1453" s="136" t="s">
        <v>571</v>
      </c>
      <c r="K1453" s="136" t="s">
        <v>826</v>
      </c>
      <c r="L1453" s="205">
        <v>0</v>
      </c>
      <c r="M1453" s="205">
        <v>0</v>
      </c>
      <c r="N1453" s="205">
        <v>0</v>
      </c>
      <c r="O1453" s="205">
        <v>0</v>
      </c>
      <c r="P1453" s="187">
        <v>0</v>
      </c>
      <c r="Q1453" s="188">
        <v>0</v>
      </c>
    </row>
    <row r="1454" spans="1:17" ht="11.25" customHeight="1">
      <c r="A1454" s="124">
        <f t="shared" si="22"/>
        <v>316</v>
      </c>
      <c r="B1454" s="136" t="s">
        <v>1333</v>
      </c>
      <c r="C1454" s="250">
        <v>2</v>
      </c>
      <c r="D1454" s="138">
        <v>26016</v>
      </c>
      <c r="E1454" s="92">
        <v>0</v>
      </c>
      <c r="F1454" s="136" t="s">
        <v>532</v>
      </c>
      <c r="G1454" s="136" t="s">
        <v>728</v>
      </c>
      <c r="H1454" s="136" t="s">
        <v>56</v>
      </c>
      <c r="I1454" s="136" t="s">
        <v>827</v>
      </c>
      <c r="J1454" s="136" t="s">
        <v>571</v>
      </c>
      <c r="K1454" s="136" t="s">
        <v>826</v>
      </c>
      <c r="L1454" s="205">
        <v>0</v>
      </c>
      <c r="M1454" s="205">
        <v>0</v>
      </c>
      <c r="N1454" s="205">
        <v>0</v>
      </c>
      <c r="O1454" s="205">
        <v>0</v>
      </c>
      <c r="P1454" s="187">
        <v>0</v>
      </c>
      <c r="Q1454" s="188">
        <v>0</v>
      </c>
    </row>
    <row r="1455" spans="1:17" s="4" customFormat="1" ht="11.25" customHeight="1">
      <c r="A1455" s="124">
        <f t="shared" si="22"/>
        <v>316</v>
      </c>
      <c r="B1455" s="53" t="s">
        <v>1333</v>
      </c>
      <c r="C1455" s="249">
        <v>3</v>
      </c>
      <c r="D1455" s="55">
        <v>28945</v>
      </c>
      <c r="E1455" s="92">
        <v>210</v>
      </c>
      <c r="F1455" s="53" t="s">
        <v>532</v>
      </c>
      <c r="G1455" s="53" t="s">
        <v>728</v>
      </c>
      <c r="H1455" s="53" t="s">
        <v>56</v>
      </c>
      <c r="I1455" s="53" t="s">
        <v>827</v>
      </c>
      <c r="J1455" s="53" t="s">
        <v>571</v>
      </c>
      <c r="K1455" s="53" t="s">
        <v>826</v>
      </c>
      <c r="L1455" s="234">
        <v>874.54200000000003</v>
      </c>
      <c r="M1455" s="234">
        <v>856.45100000000002</v>
      </c>
      <c r="N1455" s="234">
        <v>58.921999999999997</v>
      </c>
      <c r="O1455" s="234">
        <v>2924</v>
      </c>
      <c r="P1455" s="187">
        <v>1082546.4949022084</v>
      </c>
      <c r="Q1455" s="188">
        <v>1.2378439170471041</v>
      </c>
    </row>
    <row r="1456" spans="1:17" ht="11.25" customHeight="1">
      <c r="A1456" s="124">
        <f t="shared" si="22"/>
        <v>316</v>
      </c>
      <c r="B1456" s="53" t="s">
        <v>1333</v>
      </c>
      <c r="C1456" s="249">
        <v>4</v>
      </c>
      <c r="D1456" s="55">
        <v>29412</v>
      </c>
      <c r="E1456" s="92">
        <v>210</v>
      </c>
      <c r="F1456" s="53" t="s">
        <v>532</v>
      </c>
      <c r="G1456" s="53" t="s">
        <v>728</v>
      </c>
      <c r="H1456" s="53" t="s">
        <v>56</v>
      </c>
      <c r="I1456" s="53" t="s">
        <v>827</v>
      </c>
      <c r="J1456" s="53" t="s">
        <v>571</v>
      </c>
      <c r="K1456" s="53" t="s">
        <v>826</v>
      </c>
      <c r="L1456" s="234">
        <v>951.92399999999998</v>
      </c>
      <c r="M1456" s="234">
        <v>926.21199999999999</v>
      </c>
      <c r="N1456" s="234">
        <v>62.228000000000002</v>
      </c>
      <c r="O1456" s="234">
        <v>2359</v>
      </c>
      <c r="P1456" s="187">
        <v>1166655.5262108422</v>
      </c>
      <c r="Q1456" s="188">
        <v>1.2255763340464598</v>
      </c>
    </row>
    <row r="1457" spans="1:17" ht="11.25" customHeight="1">
      <c r="A1457" s="124">
        <f t="shared" si="22"/>
        <v>316</v>
      </c>
      <c r="B1457" s="53" t="s">
        <v>1333</v>
      </c>
      <c r="C1457" s="249">
        <v>5</v>
      </c>
      <c r="D1457" s="55">
        <v>29616</v>
      </c>
      <c r="E1457" s="92">
        <v>210</v>
      </c>
      <c r="F1457" s="53" t="s">
        <v>532</v>
      </c>
      <c r="G1457" s="53" t="s">
        <v>728</v>
      </c>
      <c r="H1457" s="53" t="s">
        <v>56</v>
      </c>
      <c r="I1457" s="53" t="s">
        <v>827</v>
      </c>
      <c r="J1457" s="53" t="s">
        <v>571</v>
      </c>
      <c r="K1457" s="53" t="s">
        <v>826</v>
      </c>
      <c r="L1457" s="234">
        <v>771.59900000000005</v>
      </c>
      <c r="M1457" s="234">
        <v>739.76900000000001</v>
      </c>
      <c r="N1457" s="234">
        <v>59.195999999999998</v>
      </c>
      <c r="O1457" s="234">
        <v>2867</v>
      </c>
      <c r="P1457" s="187">
        <v>956114.55218874698</v>
      </c>
      <c r="Q1457" s="188">
        <v>1.2391339960118495</v>
      </c>
    </row>
    <row r="1458" spans="1:17" ht="11.25" customHeight="1">
      <c r="A1458" s="267">
        <f t="shared" si="22"/>
        <v>317</v>
      </c>
      <c r="B1458" s="209" t="s">
        <v>1017</v>
      </c>
      <c r="C1458" s="248">
        <v>0</v>
      </c>
      <c r="D1458" s="210"/>
      <c r="E1458" s="271">
        <f>SUM(E1459:E1463)</f>
        <v>1350</v>
      </c>
      <c r="F1458" s="209" t="s">
        <v>532</v>
      </c>
      <c r="G1458" s="209" t="s">
        <v>326</v>
      </c>
      <c r="H1458" s="209" t="s">
        <v>1208</v>
      </c>
      <c r="I1458" s="209" t="s">
        <v>827</v>
      </c>
      <c r="J1458" s="209" t="s">
        <v>571</v>
      </c>
      <c r="K1458" s="209" t="s">
        <v>826</v>
      </c>
      <c r="L1458" s="244">
        <v>0</v>
      </c>
      <c r="M1458" s="244">
        <v>0</v>
      </c>
      <c r="N1458" s="244">
        <v>0</v>
      </c>
      <c r="O1458" s="244">
        <v>0</v>
      </c>
      <c r="P1458" s="211">
        <v>0</v>
      </c>
      <c r="Q1458" s="212">
        <v>0</v>
      </c>
    </row>
    <row r="1459" spans="1:17" s="4" customFormat="1" ht="11.25" customHeight="1">
      <c r="A1459" s="124">
        <f t="shared" si="22"/>
        <v>317</v>
      </c>
      <c r="B1459" s="53" t="s">
        <v>1017</v>
      </c>
      <c r="C1459" s="249">
        <v>1</v>
      </c>
      <c r="D1459" s="55">
        <v>41695</v>
      </c>
      <c r="E1459" s="92">
        <v>270</v>
      </c>
      <c r="F1459" s="53" t="s">
        <v>532</v>
      </c>
      <c r="G1459" s="53" t="s">
        <v>326</v>
      </c>
      <c r="H1459" s="53" t="s">
        <v>1208</v>
      </c>
      <c r="I1459" s="53" t="s">
        <v>827</v>
      </c>
      <c r="J1459" s="53" t="s">
        <v>571</v>
      </c>
      <c r="K1459" s="53" t="s">
        <v>826</v>
      </c>
      <c r="L1459" s="234">
        <v>0</v>
      </c>
      <c r="M1459" s="234">
        <v>0</v>
      </c>
      <c r="N1459" s="234">
        <v>0</v>
      </c>
      <c r="O1459" s="234">
        <v>0</v>
      </c>
      <c r="P1459" s="187">
        <v>0</v>
      </c>
      <c r="Q1459" s="188">
        <v>0</v>
      </c>
    </row>
    <row r="1460" spans="1:17" ht="11.25" customHeight="1">
      <c r="A1460" s="124">
        <f t="shared" si="22"/>
        <v>317</v>
      </c>
      <c r="B1460" s="53" t="s">
        <v>1017</v>
      </c>
      <c r="C1460" s="249">
        <v>2</v>
      </c>
      <c r="D1460" s="55">
        <v>42781</v>
      </c>
      <c r="E1460" s="92">
        <v>270</v>
      </c>
      <c r="F1460" s="123" t="s">
        <v>532</v>
      </c>
      <c r="G1460" s="123" t="s">
        <v>326</v>
      </c>
      <c r="H1460" s="123" t="s">
        <v>1208</v>
      </c>
      <c r="I1460" s="53" t="s">
        <v>827</v>
      </c>
      <c r="J1460" s="53" t="s">
        <v>571</v>
      </c>
      <c r="K1460" s="53" t="s">
        <v>826</v>
      </c>
      <c r="L1460" s="234">
        <v>0</v>
      </c>
      <c r="M1460" s="234">
        <v>0</v>
      </c>
      <c r="N1460" s="234">
        <v>0</v>
      </c>
      <c r="O1460" s="234">
        <v>0</v>
      </c>
      <c r="P1460" s="187">
        <v>0</v>
      </c>
      <c r="Q1460" s="188">
        <v>0</v>
      </c>
    </row>
    <row r="1461" spans="1:17" ht="11.25" customHeight="1">
      <c r="A1461" s="124">
        <f t="shared" si="22"/>
        <v>317</v>
      </c>
      <c r="B1461" s="53" t="s">
        <v>1017</v>
      </c>
      <c r="C1461" s="249">
        <v>3</v>
      </c>
      <c r="D1461" s="55">
        <v>42839</v>
      </c>
      <c r="E1461" s="92">
        <v>270</v>
      </c>
      <c r="F1461" s="123" t="s">
        <v>532</v>
      </c>
      <c r="G1461" s="123" t="s">
        <v>326</v>
      </c>
      <c r="H1461" s="123" t="s">
        <v>1208</v>
      </c>
      <c r="I1461" s="53" t="s">
        <v>827</v>
      </c>
      <c r="J1461" s="53" t="s">
        <v>571</v>
      </c>
      <c r="K1461" s="53" t="s">
        <v>826</v>
      </c>
      <c r="L1461" s="234">
        <v>0</v>
      </c>
      <c r="M1461" s="234">
        <v>0</v>
      </c>
      <c r="N1461" s="234">
        <v>0</v>
      </c>
      <c r="O1461" s="234">
        <v>0</v>
      </c>
      <c r="P1461" s="187">
        <v>0</v>
      </c>
      <c r="Q1461" s="188">
        <v>0</v>
      </c>
    </row>
    <row r="1462" spans="1:17" ht="11.25" customHeight="1">
      <c r="A1462" s="124">
        <f t="shared" si="22"/>
        <v>317</v>
      </c>
      <c r="B1462" s="53" t="s">
        <v>1017</v>
      </c>
      <c r="C1462" s="249">
        <v>4</v>
      </c>
      <c r="D1462" s="55">
        <v>42874</v>
      </c>
      <c r="E1462" s="92">
        <v>270</v>
      </c>
      <c r="F1462" s="123" t="s">
        <v>532</v>
      </c>
      <c r="G1462" s="123" t="s">
        <v>326</v>
      </c>
      <c r="H1462" s="123" t="s">
        <v>1208</v>
      </c>
      <c r="I1462" s="53" t="s">
        <v>827</v>
      </c>
      <c r="J1462" s="53" t="s">
        <v>571</v>
      </c>
      <c r="K1462" s="53" t="s">
        <v>826</v>
      </c>
      <c r="L1462" s="234">
        <v>0</v>
      </c>
      <c r="M1462" s="234">
        <v>0</v>
      </c>
      <c r="N1462" s="234">
        <v>0</v>
      </c>
      <c r="O1462" s="234">
        <v>0</v>
      </c>
      <c r="P1462" s="187">
        <v>0</v>
      </c>
      <c r="Q1462" s="188">
        <v>0</v>
      </c>
    </row>
    <row r="1463" spans="1:17" ht="11.25" customHeight="1">
      <c r="A1463" s="124">
        <f t="shared" si="22"/>
        <v>317</v>
      </c>
      <c r="B1463" s="53" t="s">
        <v>1017</v>
      </c>
      <c r="C1463" s="250">
        <v>5</v>
      </c>
      <c r="D1463" s="138">
        <v>42885</v>
      </c>
      <c r="E1463" s="128">
        <v>270</v>
      </c>
      <c r="F1463" s="123" t="s">
        <v>532</v>
      </c>
      <c r="G1463" s="123" t="s">
        <v>326</v>
      </c>
      <c r="H1463" s="123" t="s">
        <v>1208</v>
      </c>
      <c r="I1463" s="53" t="s">
        <v>827</v>
      </c>
      <c r="J1463" s="53" t="s">
        <v>571</v>
      </c>
      <c r="K1463" s="53" t="s">
        <v>826</v>
      </c>
      <c r="L1463" s="234">
        <v>0</v>
      </c>
      <c r="M1463" s="234">
        <v>0</v>
      </c>
      <c r="N1463" s="234">
        <v>0</v>
      </c>
      <c r="O1463" s="234">
        <v>0</v>
      </c>
      <c r="P1463" s="187">
        <v>0</v>
      </c>
      <c r="Q1463" s="188">
        <v>0</v>
      </c>
    </row>
    <row r="1464" spans="1:17" s="4" customFormat="1" ht="11.25" customHeight="1">
      <c r="A1464" s="267">
        <f t="shared" si="22"/>
        <v>318</v>
      </c>
      <c r="B1464" s="209" t="s">
        <v>360</v>
      </c>
      <c r="C1464" s="248">
        <v>0</v>
      </c>
      <c r="D1464" s="210"/>
      <c r="E1464" s="271">
        <f>SUM(E1465:E1470)</f>
        <v>1500</v>
      </c>
      <c r="F1464" s="209" t="s">
        <v>46</v>
      </c>
      <c r="G1464" s="209" t="s">
        <v>569</v>
      </c>
      <c r="H1464" s="209" t="s">
        <v>361</v>
      </c>
      <c r="I1464" s="209" t="s">
        <v>94</v>
      </c>
      <c r="J1464" s="209"/>
      <c r="K1464" s="209"/>
      <c r="L1464" s="244">
        <v>7384.3427499999998</v>
      </c>
      <c r="M1464" s="244">
        <v>0</v>
      </c>
      <c r="N1464" s="244">
        <v>0</v>
      </c>
      <c r="O1464" s="244">
        <v>0</v>
      </c>
      <c r="P1464" s="211">
        <v>0</v>
      </c>
      <c r="Q1464" s="212">
        <v>0</v>
      </c>
    </row>
    <row r="1465" spans="1:17" ht="11.25" customHeight="1">
      <c r="A1465" s="124">
        <f t="shared" si="22"/>
        <v>318</v>
      </c>
      <c r="B1465" s="53" t="s">
        <v>360</v>
      </c>
      <c r="C1465" s="249">
        <v>1</v>
      </c>
      <c r="D1465" s="55">
        <v>38077</v>
      </c>
      <c r="E1465" s="8">
        <v>250</v>
      </c>
      <c r="F1465" s="53" t="s">
        <v>46</v>
      </c>
      <c r="G1465" s="53" t="s">
        <v>569</v>
      </c>
      <c r="H1465" s="53" t="s">
        <v>361</v>
      </c>
      <c r="I1465" s="53" t="s">
        <v>94</v>
      </c>
      <c r="J1465" s="53"/>
      <c r="K1465" s="53"/>
      <c r="L1465" s="234">
        <v>1316.4844999999998</v>
      </c>
      <c r="M1465" s="205">
        <v>0</v>
      </c>
      <c r="N1465" s="205">
        <v>0</v>
      </c>
      <c r="O1465" s="205">
        <v>0</v>
      </c>
      <c r="P1465" s="187">
        <v>0</v>
      </c>
      <c r="Q1465" s="188">
        <v>0</v>
      </c>
    </row>
    <row r="1466" spans="1:17" ht="11.25" customHeight="1">
      <c r="A1466" s="124">
        <f t="shared" si="22"/>
        <v>318</v>
      </c>
      <c r="B1466" s="53" t="s">
        <v>360</v>
      </c>
      <c r="C1466" s="249">
        <v>2</v>
      </c>
      <c r="D1466" s="55">
        <v>38055</v>
      </c>
      <c r="E1466" s="8">
        <v>250</v>
      </c>
      <c r="F1466" s="53" t="s">
        <v>46</v>
      </c>
      <c r="G1466" s="53" t="s">
        <v>569</v>
      </c>
      <c r="H1466" s="53" t="s">
        <v>361</v>
      </c>
      <c r="I1466" s="53" t="s">
        <v>94</v>
      </c>
      <c r="J1466" s="53"/>
      <c r="K1466" s="53"/>
      <c r="L1466" s="234">
        <v>1301.76845</v>
      </c>
      <c r="M1466" s="205">
        <v>0</v>
      </c>
      <c r="N1466" s="205">
        <v>0</v>
      </c>
      <c r="O1466" s="205">
        <v>0</v>
      </c>
      <c r="P1466" s="187">
        <v>0</v>
      </c>
      <c r="Q1466" s="188">
        <v>0</v>
      </c>
    </row>
    <row r="1467" spans="1:17" s="4" customFormat="1" ht="11.25" customHeight="1">
      <c r="A1467" s="124">
        <f t="shared" si="22"/>
        <v>318</v>
      </c>
      <c r="B1467" s="53" t="s">
        <v>360</v>
      </c>
      <c r="C1467" s="249">
        <v>3</v>
      </c>
      <c r="D1467" s="55">
        <v>38030</v>
      </c>
      <c r="E1467" s="8">
        <v>250</v>
      </c>
      <c r="F1467" s="53" t="s">
        <v>46</v>
      </c>
      <c r="G1467" s="53" t="s">
        <v>569</v>
      </c>
      <c r="H1467" s="53" t="s">
        <v>361</v>
      </c>
      <c r="I1467" s="53" t="s">
        <v>94</v>
      </c>
      <c r="J1467" s="53"/>
      <c r="K1467" s="53"/>
      <c r="L1467" s="234">
        <v>1169.5727500000003</v>
      </c>
      <c r="M1467" s="205">
        <v>0</v>
      </c>
      <c r="N1467" s="205">
        <v>0</v>
      </c>
      <c r="O1467" s="205">
        <v>0</v>
      </c>
      <c r="P1467" s="187">
        <v>0</v>
      </c>
      <c r="Q1467" s="188">
        <v>0</v>
      </c>
    </row>
    <row r="1468" spans="1:17" s="4" customFormat="1" ht="11.25" customHeight="1">
      <c r="A1468" s="124">
        <f t="shared" si="22"/>
        <v>318</v>
      </c>
      <c r="B1468" s="53" t="s">
        <v>360</v>
      </c>
      <c r="C1468" s="249">
        <v>4</v>
      </c>
      <c r="D1468" s="55">
        <v>38008</v>
      </c>
      <c r="E1468" s="8">
        <v>250</v>
      </c>
      <c r="F1468" s="53" t="s">
        <v>46</v>
      </c>
      <c r="G1468" s="53" t="s">
        <v>569</v>
      </c>
      <c r="H1468" s="53" t="s">
        <v>361</v>
      </c>
      <c r="I1468" s="53" t="s">
        <v>94</v>
      </c>
      <c r="J1468" s="53"/>
      <c r="K1468" s="53"/>
      <c r="L1468" s="234">
        <v>1238.8844499999998</v>
      </c>
      <c r="M1468" s="205">
        <v>0</v>
      </c>
      <c r="N1468" s="205">
        <v>0</v>
      </c>
      <c r="O1468" s="205">
        <v>0</v>
      </c>
      <c r="P1468" s="187">
        <v>0</v>
      </c>
      <c r="Q1468" s="188">
        <v>0</v>
      </c>
    </row>
    <row r="1469" spans="1:17" ht="11.25" customHeight="1">
      <c r="A1469" s="124">
        <f t="shared" si="22"/>
        <v>318</v>
      </c>
      <c r="B1469" s="53" t="s">
        <v>360</v>
      </c>
      <c r="C1469" s="249">
        <v>5</v>
      </c>
      <c r="D1469" s="55">
        <v>37884</v>
      </c>
      <c r="E1469" s="8">
        <v>250</v>
      </c>
      <c r="F1469" s="53" t="s">
        <v>46</v>
      </c>
      <c r="G1469" s="53" t="s">
        <v>569</v>
      </c>
      <c r="H1469" s="53" t="s">
        <v>361</v>
      </c>
      <c r="I1469" s="53" t="s">
        <v>94</v>
      </c>
      <c r="J1469" s="53"/>
      <c r="K1469" s="53"/>
      <c r="L1469" s="234">
        <v>1064.5604500000002</v>
      </c>
      <c r="M1469" s="205">
        <v>0</v>
      </c>
      <c r="N1469" s="205">
        <v>0</v>
      </c>
      <c r="O1469" s="205">
        <v>0</v>
      </c>
      <c r="P1469" s="187">
        <v>0</v>
      </c>
      <c r="Q1469" s="188">
        <v>0</v>
      </c>
    </row>
    <row r="1470" spans="1:17" s="4" customFormat="1" ht="11.25" customHeight="1">
      <c r="A1470" s="124">
        <f t="shared" si="22"/>
        <v>318</v>
      </c>
      <c r="B1470" s="53" t="s">
        <v>360</v>
      </c>
      <c r="C1470" s="249">
        <v>6</v>
      </c>
      <c r="D1470" s="55">
        <v>37948</v>
      </c>
      <c r="E1470" s="8">
        <v>250</v>
      </c>
      <c r="F1470" s="53" t="s">
        <v>46</v>
      </c>
      <c r="G1470" s="53" t="s">
        <v>569</v>
      </c>
      <c r="H1470" s="53" t="s">
        <v>361</v>
      </c>
      <c r="I1470" s="53" t="s">
        <v>94</v>
      </c>
      <c r="J1470" s="53"/>
      <c r="K1470" s="53"/>
      <c r="L1470" s="234">
        <v>1293.07215</v>
      </c>
      <c r="M1470" s="205">
        <v>0</v>
      </c>
      <c r="N1470" s="205">
        <v>0</v>
      </c>
      <c r="O1470" s="205">
        <v>0</v>
      </c>
      <c r="P1470" s="187">
        <v>0</v>
      </c>
      <c r="Q1470" s="188">
        <v>0</v>
      </c>
    </row>
    <row r="1471" spans="1:17" ht="11.25" customHeight="1">
      <c r="A1471" s="267">
        <f t="shared" si="22"/>
        <v>319</v>
      </c>
      <c r="B1471" s="209" t="s">
        <v>1209</v>
      </c>
      <c r="C1471" s="248">
        <v>0</v>
      </c>
      <c r="D1471" s="210"/>
      <c r="E1471" s="271">
        <f>SUM(E1472:E1473)</f>
        <v>600</v>
      </c>
      <c r="F1471" s="209" t="s">
        <v>523</v>
      </c>
      <c r="G1471" s="209" t="s">
        <v>1210</v>
      </c>
      <c r="H1471" s="209" t="s">
        <v>1211</v>
      </c>
      <c r="I1471" s="209" t="s">
        <v>827</v>
      </c>
      <c r="J1471" s="209" t="s">
        <v>571</v>
      </c>
      <c r="K1471" s="209" t="s">
        <v>1212</v>
      </c>
      <c r="L1471" s="244">
        <v>3510.5299999999997</v>
      </c>
      <c r="M1471" s="244">
        <v>2786.2690000000002</v>
      </c>
      <c r="N1471" s="244">
        <v>0</v>
      </c>
      <c r="O1471" s="244">
        <v>684.99</v>
      </c>
      <c r="P1471" s="211">
        <v>3597579.3922155066</v>
      </c>
      <c r="Q1471" s="212">
        <v>1.0247966524187251</v>
      </c>
    </row>
    <row r="1472" spans="1:17" ht="11.25" customHeight="1">
      <c r="A1472" s="124">
        <f t="shared" si="22"/>
        <v>319</v>
      </c>
      <c r="B1472" s="53" t="s">
        <v>1209</v>
      </c>
      <c r="C1472" s="249">
        <v>1</v>
      </c>
      <c r="D1472" s="55">
        <v>42596</v>
      </c>
      <c r="E1472" s="92">
        <v>300</v>
      </c>
      <c r="F1472" s="53" t="s">
        <v>523</v>
      </c>
      <c r="G1472" s="53" t="s">
        <v>1210</v>
      </c>
      <c r="H1472" s="53" t="s">
        <v>1211</v>
      </c>
      <c r="I1472" s="53" t="s">
        <v>827</v>
      </c>
      <c r="J1472" s="53" t="s">
        <v>571</v>
      </c>
      <c r="K1472" s="53" t="s">
        <v>1212</v>
      </c>
      <c r="L1472" s="234">
        <v>1583.17</v>
      </c>
      <c r="M1472" s="234">
        <v>1258.3140000000001</v>
      </c>
      <c r="N1472" s="234">
        <v>0</v>
      </c>
      <c r="O1472" s="234">
        <v>595.63</v>
      </c>
      <c r="P1472" s="187">
        <v>1623852.9314111616</v>
      </c>
      <c r="Q1472" s="188">
        <v>1.0256971338587528</v>
      </c>
    </row>
    <row r="1473" spans="1:17" ht="11.25" customHeight="1">
      <c r="A1473" s="124">
        <f t="shared" si="22"/>
        <v>319</v>
      </c>
      <c r="B1473" s="53" t="s">
        <v>1209</v>
      </c>
      <c r="C1473" s="249">
        <v>2</v>
      </c>
      <c r="D1473" s="55">
        <v>42843</v>
      </c>
      <c r="E1473" s="92">
        <v>300</v>
      </c>
      <c r="F1473" s="123" t="s">
        <v>523</v>
      </c>
      <c r="G1473" s="123" t="s">
        <v>1210</v>
      </c>
      <c r="H1473" s="123" t="s">
        <v>1211</v>
      </c>
      <c r="I1473" s="53" t="s">
        <v>827</v>
      </c>
      <c r="J1473" s="53" t="s">
        <v>571</v>
      </c>
      <c r="K1473" s="53" t="s">
        <v>1212</v>
      </c>
      <c r="L1473" s="234">
        <v>1927.36</v>
      </c>
      <c r="M1473" s="234">
        <v>1527.9549999999999</v>
      </c>
      <c r="N1473" s="234">
        <v>0</v>
      </c>
      <c r="O1473" s="234">
        <v>89.36</v>
      </c>
      <c r="P1473" s="187">
        <v>1973726.4608043444</v>
      </c>
      <c r="Q1473" s="188">
        <v>1.0240569799125978</v>
      </c>
    </row>
    <row r="1474" spans="1:17" s="4" customFormat="1" ht="11.25" customHeight="1">
      <c r="A1474" s="267">
        <f t="shared" si="22"/>
        <v>320</v>
      </c>
      <c r="B1474" s="209" t="s">
        <v>108</v>
      </c>
      <c r="C1474" s="248">
        <v>0</v>
      </c>
      <c r="D1474" s="210"/>
      <c r="E1474" s="271">
        <f>SUM(E1475)</f>
        <v>0</v>
      </c>
      <c r="F1474" s="209" t="s">
        <v>955</v>
      </c>
      <c r="G1474" s="209" t="s">
        <v>728</v>
      </c>
      <c r="H1474" s="209" t="s">
        <v>369</v>
      </c>
      <c r="I1474" s="209" t="s">
        <v>827</v>
      </c>
      <c r="J1474" s="209" t="s">
        <v>571</v>
      </c>
      <c r="K1474" s="209" t="s">
        <v>826</v>
      </c>
      <c r="L1474" s="244">
        <v>0</v>
      </c>
      <c r="M1474" s="244">
        <v>0</v>
      </c>
      <c r="N1474" s="244">
        <v>0</v>
      </c>
      <c r="O1474" s="244">
        <v>0</v>
      </c>
      <c r="P1474" s="211">
        <v>0</v>
      </c>
      <c r="Q1474" s="212">
        <v>0</v>
      </c>
    </row>
    <row r="1475" spans="1:17" s="4" customFormat="1" ht="11.25" customHeight="1">
      <c r="A1475" s="124">
        <f t="shared" si="22"/>
        <v>320</v>
      </c>
      <c r="B1475" s="53" t="s">
        <v>108</v>
      </c>
      <c r="C1475" s="249">
        <v>1</v>
      </c>
      <c r="D1475" s="55">
        <v>23854</v>
      </c>
      <c r="E1475" s="92">
        <v>0</v>
      </c>
      <c r="F1475" s="53" t="s">
        <v>955</v>
      </c>
      <c r="G1475" s="53" t="s">
        <v>728</v>
      </c>
      <c r="H1475" s="53" t="s">
        <v>369</v>
      </c>
      <c r="I1475" s="53" t="s">
        <v>827</v>
      </c>
      <c r="J1475" s="53" t="s">
        <v>571</v>
      </c>
      <c r="K1475" s="53" t="s">
        <v>826</v>
      </c>
      <c r="L1475" s="205">
        <v>0</v>
      </c>
      <c r="M1475" s="205">
        <v>0</v>
      </c>
      <c r="N1475" s="205">
        <v>0</v>
      </c>
      <c r="O1475" s="205">
        <v>0</v>
      </c>
      <c r="P1475" s="187">
        <v>0</v>
      </c>
      <c r="Q1475" s="188">
        <v>0</v>
      </c>
    </row>
    <row r="1476" spans="1:17" ht="11.25" customHeight="1">
      <c r="A1476" s="267">
        <f t="shared" ref="A1476:A1539" si="23">IF(C1476&gt;0,A1475,A1475+1)</f>
        <v>321</v>
      </c>
      <c r="B1476" s="209" t="s">
        <v>452</v>
      </c>
      <c r="C1476" s="248">
        <v>0</v>
      </c>
      <c r="D1476" s="210"/>
      <c r="E1476" s="271">
        <f>SUM(E1477:E1480)</f>
        <v>0</v>
      </c>
      <c r="F1476" s="209" t="s">
        <v>443</v>
      </c>
      <c r="G1476" s="209" t="s">
        <v>326</v>
      </c>
      <c r="H1476" s="209" t="s">
        <v>451</v>
      </c>
      <c r="I1476" s="209" t="s">
        <v>827</v>
      </c>
      <c r="J1476" s="209" t="s">
        <v>571</v>
      </c>
      <c r="K1476" s="209" t="s">
        <v>668</v>
      </c>
      <c r="L1476" s="244">
        <v>0</v>
      </c>
      <c r="M1476" s="244">
        <v>0</v>
      </c>
      <c r="N1476" s="244">
        <v>0</v>
      </c>
      <c r="O1476" s="244">
        <v>0</v>
      </c>
      <c r="P1476" s="211">
        <v>0</v>
      </c>
      <c r="Q1476" s="212">
        <v>0</v>
      </c>
    </row>
    <row r="1477" spans="1:17" s="4" customFormat="1" ht="11.25" customHeight="1">
      <c r="A1477" s="124">
        <f t="shared" si="23"/>
        <v>321</v>
      </c>
      <c r="B1477" s="53" t="s">
        <v>452</v>
      </c>
      <c r="C1477" s="249">
        <v>1</v>
      </c>
      <c r="D1477" s="55">
        <v>18202</v>
      </c>
      <c r="E1477" s="92">
        <v>0</v>
      </c>
      <c r="F1477" s="53" t="s">
        <v>443</v>
      </c>
      <c r="G1477" s="53" t="s">
        <v>326</v>
      </c>
      <c r="H1477" s="53" t="s">
        <v>451</v>
      </c>
      <c r="I1477" s="53" t="s">
        <v>827</v>
      </c>
      <c r="J1477" s="53" t="s">
        <v>571</v>
      </c>
      <c r="K1477" s="53" t="s">
        <v>668</v>
      </c>
      <c r="L1477" s="205">
        <v>0</v>
      </c>
      <c r="M1477" s="205">
        <v>0</v>
      </c>
      <c r="N1477" s="205">
        <v>0</v>
      </c>
      <c r="O1477" s="205">
        <v>0</v>
      </c>
      <c r="P1477" s="187">
        <v>0</v>
      </c>
      <c r="Q1477" s="188">
        <v>0</v>
      </c>
    </row>
    <row r="1478" spans="1:17" ht="11.25" customHeight="1">
      <c r="A1478" s="124">
        <f t="shared" si="23"/>
        <v>321</v>
      </c>
      <c r="B1478" s="53" t="s">
        <v>452</v>
      </c>
      <c r="C1478" s="249">
        <v>2</v>
      </c>
      <c r="D1478" s="55">
        <v>18232</v>
      </c>
      <c r="E1478" s="92">
        <v>0</v>
      </c>
      <c r="F1478" s="53" t="s">
        <v>443</v>
      </c>
      <c r="G1478" s="53" t="s">
        <v>326</v>
      </c>
      <c r="H1478" s="53" t="s">
        <v>451</v>
      </c>
      <c r="I1478" s="53" t="s">
        <v>827</v>
      </c>
      <c r="J1478" s="53" t="s">
        <v>571</v>
      </c>
      <c r="K1478" s="53" t="s">
        <v>668</v>
      </c>
      <c r="L1478" s="205">
        <v>0</v>
      </c>
      <c r="M1478" s="205">
        <v>0</v>
      </c>
      <c r="N1478" s="205">
        <v>0</v>
      </c>
      <c r="O1478" s="205">
        <v>0</v>
      </c>
      <c r="P1478" s="187">
        <v>0</v>
      </c>
      <c r="Q1478" s="188">
        <v>0</v>
      </c>
    </row>
    <row r="1479" spans="1:17" ht="11.25" customHeight="1">
      <c r="A1479" s="124">
        <f t="shared" si="23"/>
        <v>321</v>
      </c>
      <c r="B1479" s="53" t="s">
        <v>452</v>
      </c>
      <c r="C1479" s="249">
        <v>3</v>
      </c>
      <c r="D1479" s="55">
        <v>18567</v>
      </c>
      <c r="E1479" s="92">
        <v>0</v>
      </c>
      <c r="F1479" s="53" t="s">
        <v>443</v>
      </c>
      <c r="G1479" s="53" t="s">
        <v>326</v>
      </c>
      <c r="H1479" s="53" t="s">
        <v>451</v>
      </c>
      <c r="I1479" s="53" t="s">
        <v>827</v>
      </c>
      <c r="J1479" s="53" t="s">
        <v>571</v>
      </c>
      <c r="K1479" s="53" t="s">
        <v>668</v>
      </c>
      <c r="L1479" s="205">
        <v>0</v>
      </c>
      <c r="M1479" s="205">
        <v>0</v>
      </c>
      <c r="N1479" s="205">
        <v>0</v>
      </c>
      <c r="O1479" s="205">
        <v>0</v>
      </c>
      <c r="P1479" s="187">
        <v>0</v>
      </c>
      <c r="Q1479" s="188">
        <v>0</v>
      </c>
    </row>
    <row r="1480" spans="1:17" s="4" customFormat="1" ht="11.25" customHeight="1">
      <c r="A1480" s="124">
        <f t="shared" si="23"/>
        <v>321</v>
      </c>
      <c r="B1480" s="53" t="s">
        <v>452</v>
      </c>
      <c r="C1480" s="249">
        <v>4</v>
      </c>
      <c r="D1480" s="55">
        <v>23131</v>
      </c>
      <c r="E1480" s="92">
        <v>0</v>
      </c>
      <c r="F1480" s="53" t="s">
        <v>443</v>
      </c>
      <c r="G1480" s="53" t="s">
        <v>326</v>
      </c>
      <c r="H1480" s="53" t="s">
        <v>451</v>
      </c>
      <c r="I1480" s="53" t="s">
        <v>827</v>
      </c>
      <c r="J1480" s="53" t="s">
        <v>571</v>
      </c>
      <c r="K1480" s="53" t="s">
        <v>668</v>
      </c>
      <c r="L1480" s="205">
        <v>0</v>
      </c>
      <c r="M1480" s="205">
        <v>0</v>
      </c>
      <c r="N1480" s="205">
        <v>0</v>
      </c>
      <c r="O1480" s="205">
        <v>0</v>
      </c>
      <c r="P1480" s="187">
        <v>0</v>
      </c>
      <c r="Q1480" s="188">
        <v>0</v>
      </c>
    </row>
    <row r="1481" spans="1:17" ht="11.25" customHeight="1">
      <c r="A1481" s="267">
        <f t="shared" si="23"/>
        <v>322</v>
      </c>
      <c r="B1481" s="209" t="s">
        <v>1265</v>
      </c>
      <c r="C1481" s="248">
        <v>0</v>
      </c>
      <c r="D1481" s="210"/>
      <c r="E1481" s="271">
        <f>SUM(E1482:E1483)</f>
        <v>40</v>
      </c>
      <c r="F1481" s="209" t="s">
        <v>277</v>
      </c>
      <c r="G1481" s="209" t="s">
        <v>728</v>
      </c>
      <c r="H1481" s="209" t="s">
        <v>63</v>
      </c>
      <c r="I1481" s="209" t="s">
        <v>94</v>
      </c>
      <c r="J1481" s="209"/>
      <c r="K1481" s="209"/>
      <c r="L1481" s="244">
        <v>184.74164999999999</v>
      </c>
      <c r="M1481" s="244">
        <v>0</v>
      </c>
      <c r="N1481" s="244">
        <v>0</v>
      </c>
      <c r="O1481" s="244">
        <v>0</v>
      </c>
      <c r="P1481" s="211">
        <v>0</v>
      </c>
      <c r="Q1481" s="212">
        <v>0</v>
      </c>
    </row>
    <row r="1482" spans="1:17" s="4" customFormat="1" ht="11.25" customHeight="1">
      <c r="A1482" s="124">
        <f t="shared" si="23"/>
        <v>322</v>
      </c>
      <c r="B1482" s="53" t="s">
        <v>1265</v>
      </c>
      <c r="C1482" s="249">
        <v>1</v>
      </c>
      <c r="D1482" s="55">
        <v>42847</v>
      </c>
      <c r="E1482" s="92">
        <v>20</v>
      </c>
      <c r="F1482" s="123" t="s">
        <v>277</v>
      </c>
      <c r="G1482" s="123" t="s">
        <v>728</v>
      </c>
      <c r="H1482" s="123" t="s">
        <v>63</v>
      </c>
      <c r="I1482" s="53" t="s">
        <v>94</v>
      </c>
      <c r="J1482" s="53"/>
      <c r="K1482" s="53"/>
      <c r="L1482" s="234">
        <v>99.90795</v>
      </c>
      <c r="M1482" s="205">
        <v>0</v>
      </c>
      <c r="N1482" s="205">
        <v>0</v>
      </c>
      <c r="O1482" s="205">
        <v>0</v>
      </c>
      <c r="P1482" s="187">
        <v>0</v>
      </c>
      <c r="Q1482" s="188">
        <v>0</v>
      </c>
    </row>
    <row r="1483" spans="1:17" ht="11.25" customHeight="1">
      <c r="A1483" s="124">
        <f t="shared" si="23"/>
        <v>322</v>
      </c>
      <c r="B1483" s="53" t="s">
        <v>1265</v>
      </c>
      <c r="C1483" s="249">
        <v>2</v>
      </c>
      <c r="D1483" s="55">
        <v>42916</v>
      </c>
      <c r="E1483" s="92">
        <v>20</v>
      </c>
      <c r="F1483" s="123" t="s">
        <v>277</v>
      </c>
      <c r="G1483" s="123" t="s">
        <v>728</v>
      </c>
      <c r="H1483" s="123" t="s">
        <v>63</v>
      </c>
      <c r="I1483" s="53" t="s">
        <v>94</v>
      </c>
      <c r="J1483" s="53"/>
      <c r="K1483" s="53"/>
      <c r="L1483" s="234">
        <v>84.833699999999993</v>
      </c>
      <c r="M1483" s="205">
        <v>0</v>
      </c>
      <c r="N1483" s="205">
        <v>0</v>
      </c>
      <c r="O1483" s="205">
        <v>0</v>
      </c>
      <c r="P1483" s="187">
        <v>0</v>
      </c>
      <c r="Q1483" s="188">
        <v>0</v>
      </c>
    </row>
    <row r="1484" spans="1:17" ht="11.25" customHeight="1">
      <c r="A1484" s="267">
        <f t="shared" si="23"/>
        <v>323</v>
      </c>
      <c r="B1484" s="209" t="s">
        <v>803</v>
      </c>
      <c r="C1484" s="248">
        <v>0</v>
      </c>
      <c r="D1484" s="210"/>
      <c r="E1484" s="271">
        <f>SUM(E1485:E1486)</f>
        <v>420</v>
      </c>
      <c r="F1484" s="209" t="s">
        <v>142</v>
      </c>
      <c r="G1484" s="209" t="s">
        <v>569</v>
      </c>
      <c r="H1484" s="209" t="s">
        <v>801</v>
      </c>
      <c r="I1484" s="209" t="s">
        <v>827</v>
      </c>
      <c r="J1484" s="209" t="s">
        <v>324</v>
      </c>
      <c r="K1484" s="209" t="s">
        <v>826</v>
      </c>
      <c r="L1484" s="244">
        <v>2724.75</v>
      </c>
      <c r="M1484" s="244">
        <v>3066.1869999999999</v>
      </c>
      <c r="N1484" s="244">
        <v>0</v>
      </c>
      <c r="O1484" s="244">
        <v>2535.2209999999995</v>
      </c>
      <c r="P1484" s="211">
        <v>3416095.6934392122</v>
      </c>
      <c r="Q1484" s="212">
        <v>1.2537281194381915</v>
      </c>
    </row>
    <row r="1485" spans="1:17" s="4" customFormat="1" ht="11.25" customHeight="1">
      <c r="A1485" s="124">
        <f t="shared" si="23"/>
        <v>323</v>
      </c>
      <c r="B1485" s="53" t="s">
        <v>803</v>
      </c>
      <c r="C1485" s="249">
        <v>1</v>
      </c>
      <c r="D1485" s="55">
        <v>37550</v>
      </c>
      <c r="E1485" s="92">
        <v>210</v>
      </c>
      <c r="F1485" s="53" t="s">
        <v>142</v>
      </c>
      <c r="G1485" s="53" t="s">
        <v>569</v>
      </c>
      <c r="H1485" s="53" t="s">
        <v>801</v>
      </c>
      <c r="I1485" s="53" t="s">
        <v>827</v>
      </c>
      <c r="J1485" s="53" t="s">
        <v>324</v>
      </c>
      <c r="K1485" s="53" t="s">
        <v>826</v>
      </c>
      <c r="L1485" s="234">
        <v>1362.99</v>
      </c>
      <c r="M1485" s="234">
        <v>1537.2210615932895</v>
      </c>
      <c r="N1485" s="234">
        <v>0</v>
      </c>
      <c r="O1485" s="234">
        <v>1591.4979999999998</v>
      </c>
      <c r="P1485" s="187">
        <v>1713590.3026018939</v>
      </c>
      <c r="Q1485" s="188">
        <v>1.2572288150330477</v>
      </c>
    </row>
    <row r="1486" spans="1:17" s="4" customFormat="1" ht="12.75" customHeight="1">
      <c r="A1486" s="124">
        <f t="shared" si="23"/>
        <v>323</v>
      </c>
      <c r="B1486" s="53" t="s">
        <v>803</v>
      </c>
      <c r="C1486" s="249">
        <v>2</v>
      </c>
      <c r="D1486" s="55">
        <v>37824</v>
      </c>
      <c r="E1486" s="92">
        <v>210</v>
      </c>
      <c r="F1486" s="53" t="s">
        <v>142</v>
      </c>
      <c r="G1486" s="53" t="s">
        <v>569</v>
      </c>
      <c r="H1486" s="53" t="s">
        <v>801</v>
      </c>
      <c r="I1486" s="53" t="s">
        <v>827</v>
      </c>
      <c r="J1486" s="53" t="s">
        <v>324</v>
      </c>
      <c r="K1486" s="53" t="s">
        <v>826</v>
      </c>
      <c r="L1486" s="234">
        <v>1361.76</v>
      </c>
      <c r="M1486" s="234">
        <v>1528.9659384067102</v>
      </c>
      <c r="N1486" s="234">
        <v>0</v>
      </c>
      <c r="O1486" s="234">
        <v>943.72299999999996</v>
      </c>
      <c r="P1486" s="187">
        <v>1702505.3908373178</v>
      </c>
      <c r="Q1486" s="188">
        <v>1.2502242618650259</v>
      </c>
    </row>
    <row r="1487" spans="1:17" ht="11.25" customHeight="1">
      <c r="A1487" s="267">
        <f t="shared" si="23"/>
        <v>324</v>
      </c>
      <c r="B1487" s="209" t="s">
        <v>800</v>
      </c>
      <c r="C1487" s="248">
        <v>0</v>
      </c>
      <c r="D1487" s="210"/>
      <c r="E1487" s="271">
        <f>SUM(E1488:E1496)</f>
        <v>0</v>
      </c>
      <c r="F1487" s="209" t="s">
        <v>142</v>
      </c>
      <c r="G1487" s="209" t="s">
        <v>569</v>
      </c>
      <c r="H1487" s="209" t="s">
        <v>801</v>
      </c>
      <c r="I1487" s="209" t="s">
        <v>827</v>
      </c>
      <c r="J1487" s="209" t="s">
        <v>324</v>
      </c>
      <c r="K1487" s="209" t="s">
        <v>826</v>
      </c>
      <c r="L1487" s="244">
        <v>0</v>
      </c>
      <c r="M1487" s="244">
        <v>0</v>
      </c>
      <c r="N1487" s="244">
        <v>0</v>
      </c>
      <c r="O1487" s="244">
        <v>0</v>
      </c>
      <c r="P1487" s="211">
        <v>0</v>
      </c>
      <c r="Q1487" s="212">
        <v>0</v>
      </c>
    </row>
    <row r="1488" spans="1:17" ht="11.25" customHeight="1">
      <c r="A1488" s="124">
        <f t="shared" si="23"/>
        <v>324</v>
      </c>
      <c r="B1488" s="53" t="s">
        <v>800</v>
      </c>
      <c r="C1488" s="249">
        <v>1</v>
      </c>
      <c r="D1488" s="55">
        <v>22789</v>
      </c>
      <c r="E1488" s="92">
        <v>0</v>
      </c>
      <c r="F1488" s="53" t="s">
        <v>142</v>
      </c>
      <c r="G1488" s="53" t="s">
        <v>569</v>
      </c>
      <c r="H1488" s="53" t="s">
        <v>801</v>
      </c>
      <c r="I1488" s="53" t="s">
        <v>827</v>
      </c>
      <c r="J1488" s="53" t="s">
        <v>324</v>
      </c>
      <c r="K1488" s="53" t="s">
        <v>826</v>
      </c>
      <c r="L1488" s="205">
        <v>0</v>
      </c>
      <c r="M1488" s="205">
        <v>0</v>
      </c>
      <c r="N1488" s="205">
        <v>0</v>
      </c>
      <c r="O1488" s="205">
        <v>0</v>
      </c>
      <c r="P1488" s="187">
        <v>0</v>
      </c>
      <c r="Q1488" s="188">
        <v>0</v>
      </c>
    </row>
    <row r="1489" spans="1:17" ht="11.25" customHeight="1">
      <c r="A1489" s="124">
        <f t="shared" si="23"/>
        <v>324</v>
      </c>
      <c r="B1489" s="53" t="s">
        <v>800</v>
      </c>
      <c r="C1489" s="249">
        <v>2</v>
      </c>
      <c r="D1489" s="55">
        <v>23034</v>
      </c>
      <c r="E1489" s="92">
        <v>0</v>
      </c>
      <c r="F1489" s="53" t="s">
        <v>142</v>
      </c>
      <c r="G1489" s="53" t="s">
        <v>569</v>
      </c>
      <c r="H1489" s="53" t="s">
        <v>801</v>
      </c>
      <c r="I1489" s="53" t="s">
        <v>827</v>
      </c>
      <c r="J1489" s="53" t="s">
        <v>324</v>
      </c>
      <c r="K1489" s="53" t="s">
        <v>826</v>
      </c>
      <c r="L1489" s="205">
        <v>0</v>
      </c>
      <c r="M1489" s="205">
        <v>0</v>
      </c>
      <c r="N1489" s="205">
        <v>0</v>
      </c>
      <c r="O1489" s="205">
        <v>0</v>
      </c>
      <c r="P1489" s="187">
        <v>0</v>
      </c>
      <c r="Q1489" s="188">
        <v>0</v>
      </c>
    </row>
    <row r="1490" spans="1:17" ht="11.25" customHeight="1">
      <c r="A1490" s="124">
        <f t="shared" si="23"/>
        <v>324</v>
      </c>
      <c r="B1490" s="53" t="s">
        <v>800</v>
      </c>
      <c r="C1490" s="249">
        <v>3</v>
      </c>
      <c r="D1490" s="55">
        <v>23173</v>
      </c>
      <c r="E1490" s="92">
        <v>0</v>
      </c>
      <c r="F1490" s="53" t="s">
        <v>142</v>
      </c>
      <c r="G1490" s="53" t="s">
        <v>569</v>
      </c>
      <c r="H1490" s="53" t="s">
        <v>801</v>
      </c>
      <c r="I1490" s="53" t="s">
        <v>827</v>
      </c>
      <c r="J1490" s="53" t="s">
        <v>324</v>
      </c>
      <c r="K1490" s="53" t="s">
        <v>826</v>
      </c>
      <c r="L1490" s="205">
        <v>0</v>
      </c>
      <c r="M1490" s="205">
        <v>0</v>
      </c>
      <c r="N1490" s="205">
        <v>0</v>
      </c>
      <c r="O1490" s="205">
        <v>0</v>
      </c>
      <c r="P1490" s="187">
        <v>0</v>
      </c>
      <c r="Q1490" s="188">
        <v>0</v>
      </c>
    </row>
    <row r="1491" spans="1:17" ht="11.25" customHeight="1">
      <c r="A1491" s="124">
        <f t="shared" si="23"/>
        <v>324</v>
      </c>
      <c r="B1491" s="53" t="s">
        <v>800</v>
      </c>
      <c r="C1491" s="249">
        <v>4</v>
      </c>
      <c r="D1491" s="55">
        <v>23311</v>
      </c>
      <c r="E1491" s="92">
        <v>0</v>
      </c>
      <c r="F1491" s="53" t="s">
        <v>142</v>
      </c>
      <c r="G1491" s="53" t="s">
        <v>569</v>
      </c>
      <c r="H1491" s="53" t="s">
        <v>801</v>
      </c>
      <c r="I1491" s="53" t="s">
        <v>827</v>
      </c>
      <c r="J1491" s="53" t="s">
        <v>324</v>
      </c>
      <c r="K1491" s="53" t="s">
        <v>826</v>
      </c>
      <c r="L1491" s="205">
        <v>0</v>
      </c>
      <c r="M1491" s="205">
        <v>0</v>
      </c>
      <c r="N1491" s="205">
        <v>0</v>
      </c>
      <c r="O1491" s="205">
        <v>0</v>
      </c>
      <c r="P1491" s="187">
        <v>0</v>
      </c>
      <c r="Q1491" s="188">
        <v>0</v>
      </c>
    </row>
    <row r="1492" spans="1:17" ht="12" customHeight="1">
      <c r="A1492" s="124">
        <f t="shared" si="23"/>
        <v>324</v>
      </c>
      <c r="B1492" s="53" t="s">
        <v>800</v>
      </c>
      <c r="C1492" s="249">
        <v>5</v>
      </c>
      <c r="D1492" s="55">
        <v>23496</v>
      </c>
      <c r="E1492" s="92">
        <v>0</v>
      </c>
      <c r="F1492" s="53" t="s">
        <v>142</v>
      </c>
      <c r="G1492" s="53" t="s">
        <v>569</v>
      </c>
      <c r="H1492" s="53" t="s">
        <v>801</v>
      </c>
      <c r="I1492" s="53" t="s">
        <v>827</v>
      </c>
      <c r="J1492" s="53" t="s">
        <v>324</v>
      </c>
      <c r="K1492" s="53" t="s">
        <v>826</v>
      </c>
      <c r="L1492" s="205">
        <v>0</v>
      </c>
      <c r="M1492" s="205">
        <v>0</v>
      </c>
      <c r="N1492" s="205">
        <v>0</v>
      </c>
      <c r="O1492" s="205">
        <v>0</v>
      </c>
      <c r="P1492" s="187">
        <v>0</v>
      </c>
      <c r="Q1492" s="188">
        <v>0</v>
      </c>
    </row>
    <row r="1493" spans="1:17" s="4" customFormat="1" ht="11.25" customHeight="1">
      <c r="A1493" s="124">
        <f t="shared" si="23"/>
        <v>324</v>
      </c>
      <c r="B1493" s="136" t="s">
        <v>800</v>
      </c>
      <c r="C1493" s="250">
        <v>6</v>
      </c>
      <c r="D1493" s="138">
        <v>23978</v>
      </c>
      <c r="E1493" s="92">
        <v>0</v>
      </c>
      <c r="F1493" s="136" t="s">
        <v>142</v>
      </c>
      <c r="G1493" s="136" t="s">
        <v>569</v>
      </c>
      <c r="H1493" s="136" t="s">
        <v>801</v>
      </c>
      <c r="I1493" s="53" t="s">
        <v>827</v>
      </c>
      <c r="J1493" s="53" t="s">
        <v>324</v>
      </c>
      <c r="K1493" s="136" t="s">
        <v>826</v>
      </c>
      <c r="L1493" s="205">
        <v>0</v>
      </c>
      <c r="M1493" s="205">
        <v>0</v>
      </c>
      <c r="N1493" s="205">
        <v>0</v>
      </c>
      <c r="O1493" s="205">
        <v>0</v>
      </c>
      <c r="P1493" s="187">
        <v>0</v>
      </c>
      <c r="Q1493" s="188">
        <v>0</v>
      </c>
    </row>
    <row r="1494" spans="1:17" ht="11.25" customHeight="1">
      <c r="A1494" s="124">
        <f t="shared" si="23"/>
        <v>324</v>
      </c>
      <c r="B1494" s="136" t="s">
        <v>800</v>
      </c>
      <c r="C1494" s="250">
        <v>7</v>
      </c>
      <c r="D1494" s="138">
        <v>24559</v>
      </c>
      <c r="E1494" s="92">
        <v>0</v>
      </c>
      <c r="F1494" s="53" t="s">
        <v>142</v>
      </c>
      <c r="G1494" s="53" t="s">
        <v>569</v>
      </c>
      <c r="H1494" s="53" t="s">
        <v>801</v>
      </c>
      <c r="I1494" s="53" t="s">
        <v>827</v>
      </c>
      <c r="J1494" s="53" t="s">
        <v>324</v>
      </c>
      <c r="K1494" s="53" t="s">
        <v>826</v>
      </c>
      <c r="L1494" s="205">
        <v>0</v>
      </c>
      <c r="M1494" s="205">
        <v>0</v>
      </c>
      <c r="N1494" s="205">
        <v>0</v>
      </c>
      <c r="O1494" s="205">
        <v>0</v>
      </c>
      <c r="P1494" s="187">
        <v>0</v>
      </c>
      <c r="Q1494" s="188">
        <v>0</v>
      </c>
    </row>
    <row r="1495" spans="1:17" ht="12" customHeight="1">
      <c r="A1495" s="124">
        <f t="shared" si="23"/>
        <v>324</v>
      </c>
      <c r="B1495" s="136" t="s">
        <v>800</v>
      </c>
      <c r="C1495" s="250">
        <v>8</v>
      </c>
      <c r="D1495" s="138">
        <v>25246</v>
      </c>
      <c r="E1495" s="92">
        <v>0</v>
      </c>
      <c r="F1495" s="53" t="s">
        <v>142</v>
      </c>
      <c r="G1495" s="53" t="s">
        <v>569</v>
      </c>
      <c r="H1495" s="53" t="s">
        <v>801</v>
      </c>
      <c r="I1495" s="53" t="s">
        <v>827</v>
      </c>
      <c r="J1495" s="53" t="s">
        <v>324</v>
      </c>
      <c r="K1495" s="53" t="s">
        <v>826</v>
      </c>
      <c r="L1495" s="205">
        <v>0</v>
      </c>
      <c r="M1495" s="205">
        <v>0</v>
      </c>
      <c r="N1495" s="205">
        <v>0</v>
      </c>
      <c r="O1495" s="205">
        <v>0</v>
      </c>
      <c r="P1495" s="187">
        <v>0</v>
      </c>
      <c r="Q1495" s="188">
        <v>0</v>
      </c>
    </row>
    <row r="1496" spans="1:17" s="4" customFormat="1" ht="11.25" customHeight="1">
      <c r="A1496" s="124">
        <f t="shared" si="23"/>
        <v>324</v>
      </c>
      <c r="B1496" s="53" t="s">
        <v>800</v>
      </c>
      <c r="C1496" s="249">
        <v>9</v>
      </c>
      <c r="D1496" s="55">
        <v>25620</v>
      </c>
      <c r="E1496" s="92">
        <v>0</v>
      </c>
      <c r="F1496" s="53" t="s">
        <v>142</v>
      </c>
      <c r="G1496" s="53" t="s">
        <v>569</v>
      </c>
      <c r="H1496" s="53" t="s">
        <v>801</v>
      </c>
      <c r="I1496" s="53" t="s">
        <v>827</v>
      </c>
      <c r="J1496" s="53" t="s">
        <v>324</v>
      </c>
      <c r="K1496" s="53" t="s">
        <v>826</v>
      </c>
      <c r="L1496" s="205">
        <v>0</v>
      </c>
      <c r="M1496" s="205">
        <v>0</v>
      </c>
      <c r="N1496" s="205">
        <v>0</v>
      </c>
      <c r="O1496" s="205">
        <v>0</v>
      </c>
      <c r="P1496" s="187">
        <v>0</v>
      </c>
      <c r="Q1496" s="188">
        <v>0</v>
      </c>
    </row>
    <row r="1497" spans="1:17" ht="11.25" customHeight="1">
      <c r="A1497" s="267">
        <f t="shared" si="23"/>
        <v>325</v>
      </c>
      <c r="B1497" s="209" t="s">
        <v>802</v>
      </c>
      <c r="C1497" s="248">
        <v>0</v>
      </c>
      <c r="D1497" s="210"/>
      <c r="E1497" s="271">
        <f>SUM(E1498:E1504)</f>
        <v>1470</v>
      </c>
      <c r="F1497" s="209" t="s">
        <v>142</v>
      </c>
      <c r="G1497" s="209" t="s">
        <v>569</v>
      </c>
      <c r="H1497" s="209" t="s">
        <v>801</v>
      </c>
      <c r="I1497" s="209" t="s">
        <v>827</v>
      </c>
      <c r="J1497" s="209" t="s">
        <v>324</v>
      </c>
      <c r="K1497" s="209" t="s">
        <v>826</v>
      </c>
      <c r="L1497" s="244">
        <v>5965.9637000000002</v>
      </c>
      <c r="M1497" s="244">
        <v>8521.950737000001</v>
      </c>
      <c r="N1497" s="244">
        <v>0</v>
      </c>
      <c r="O1497" s="244">
        <v>25574.336800000001</v>
      </c>
      <c r="P1497" s="211">
        <v>9130328.6201994624</v>
      </c>
      <c r="Q1497" s="212">
        <v>1.5304029791866587</v>
      </c>
    </row>
    <row r="1498" spans="1:17" s="4" customFormat="1" ht="11.25" customHeight="1">
      <c r="A1498" s="124">
        <f t="shared" si="23"/>
        <v>325</v>
      </c>
      <c r="B1498" s="53" t="s">
        <v>802</v>
      </c>
      <c r="C1498" s="249">
        <v>1</v>
      </c>
      <c r="D1498" s="55">
        <v>32159</v>
      </c>
      <c r="E1498" s="92">
        <v>210</v>
      </c>
      <c r="F1498" s="53" t="s">
        <v>142</v>
      </c>
      <c r="G1498" s="53" t="s">
        <v>569</v>
      </c>
      <c r="H1498" s="53" t="s">
        <v>801</v>
      </c>
      <c r="I1498" s="53" t="s">
        <v>827</v>
      </c>
      <c r="J1498" s="53" t="s">
        <v>324</v>
      </c>
      <c r="K1498" s="53" t="s">
        <v>826</v>
      </c>
      <c r="L1498" s="234">
        <v>852.3823255538955</v>
      </c>
      <c r="M1498" s="234">
        <v>1222.8142965485169</v>
      </c>
      <c r="N1498" s="234">
        <v>0</v>
      </c>
      <c r="O1498" s="234">
        <v>4471.6238000000003</v>
      </c>
      <c r="P1498" s="187">
        <v>1312498.5789656888</v>
      </c>
      <c r="Q1498" s="188">
        <v>1.5398003215432703</v>
      </c>
    </row>
    <row r="1499" spans="1:17" ht="11.25" customHeight="1">
      <c r="A1499" s="124">
        <f t="shared" si="23"/>
        <v>325</v>
      </c>
      <c r="B1499" s="53" t="s">
        <v>802</v>
      </c>
      <c r="C1499" s="249">
        <v>2</v>
      </c>
      <c r="D1499" s="55">
        <v>31814</v>
      </c>
      <c r="E1499" s="92">
        <v>210</v>
      </c>
      <c r="F1499" s="53" t="s">
        <v>142</v>
      </c>
      <c r="G1499" s="53" t="s">
        <v>569</v>
      </c>
      <c r="H1499" s="53" t="s">
        <v>801</v>
      </c>
      <c r="I1499" s="53" t="s">
        <v>827</v>
      </c>
      <c r="J1499" s="53" t="s">
        <v>324</v>
      </c>
      <c r="K1499" s="53" t="s">
        <v>826</v>
      </c>
      <c r="L1499" s="234">
        <v>811.4874828409462</v>
      </c>
      <c r="M1499" s="234">
        <v>1154.788355397814</v>
      </c>
      <c r="N1499" s="234">
        <v>0</v>
      </c>
      <c r="O1499" s="234">
        <v>4149.4345000000003</v>
      </c>
      <c r="P1499" s="187">
        <v>1239264.7763821906</v>
      </c>
      <c r="Q1499" s="188">
        <v>1.5271520542049939</v>
      </c>
    </row>
    <row r="1500" spans="1:17" ht="11.25" customHeight="1">
      <c r="A1500" s="124">
        <f t="shared" si="23"/>
        <v>325</v>
      </c>
      <c r="B1500" s="53" t="s">
        <v>802</v>
      </c>
      <c r="C1500" s="249">
        <v>3</v>
      </c>
      <c r="D1500" s="55">
        <v>31500</v>
      </c>
      <c r="E1500" s="92">
        <v>210</v>
      </c>
      <c r="F1500" s="53" t="s">
        <v>142</v>
      </c>
      <c r="G1500" s="53" t="s">
        <v>569</v>
      </c>
      <c r="H1500" s="53" t="s">
        <v>801</v>
      </c>
      <c r="I1500" s="53" t="s">
        <v>827</v>
      </c>
      <c r="J1500" s="53" t="s">
        <v>324</v>
      </c>
      <c r="K1500" s="53" t="s">
        <v>826</v>
      </c>
      <c r="L1500" s="234">
        <v>818.10334465739936</v>
      </c>
      <c r="M1500" s="234">
        <v>1167.220748139295</v>
      </c>
      <c r="N1500" s="234">
        <v>0</v>
      </c>
      <c r="O1500" s="234">
        <v>2459.6833999999999</v>
      </c>
      <c r="P1500" s="187">
        <v>1247441.6920520517</v>
      </c>
      <c r="Q1500" s="188">
        <v>1.524797203432102</v>
      </c>
    </row>
    <row r="1501" spans="1:17" ht="11.25" customHeight="1">
      <c r="A1501" s="124">
        <f t="shared" si="23"/>
        <v>325</v>
      </c>
      <c r="B1501" s="53" t="s">
        <v>802</v>
      </c>
      <c r="C1501" s="249">
        <v>4</v>
      </c>
      <c r="D1501" s="55">
        <v>33327</v>
      </c>
      <c r="E1501" s="92">
        <v>210</v>
      </c>
      <c r="F1501" s="53" t="s">
        <v>142</v>
      </c>
      <c r="G1501" s="53" t="s">
        <v>569</v>
      </c>
      <c r="H1501" s="53" t="s">
        <v>801</v>
      </c>
      <c r="I1501" s="53" t="s">
        <v>827</v>
      </c>
      <c r="J1501" s="53" t="s">
        <v>324</v>
      </c>
      <c r="K1501" s="53" t="s">
        <v>826</v>
      </c>
      <c r="L1501" s="234">
        <v>945.50870785815221</v>
      </c>
      <c r="M1501" s="234">
        <v>1344.5598370996904</v>
      </c>
      <c r="N1501" s="234">
        <v>0</v>
      </c>
      <c r="O1501" s="234">
        <v>2522.6981999999994</v>
      </c>
      <c r="P1501" s="187">
        <v>1436043.7618502604</v>
      </c>
      <c r="Q1501" s="188">
        <v>1.5188054323722839</v>
      </c>
    </row>
    <row r="1502" spans="1:17" s="4" customFormat="1" ht="11.25" customHeight="1">
      <c r="A1502" s="124">
        <f t="shared" si="23"/>
        <v>325</v>
      </c>
      <c r="B1502" s="53" t="s">
        <v>802</v>
      </c>
      <c r="C1502" s="249">
        <v>5</v>
      </c>
      <c r="D1502" s="55">
        <v>33602</v>
      </c>
      <c r="E1502" s="92">
        <v>210</v>
      </c>
      <c r="F1502" s="53" t="s">
        <v>142</v>
      </c>
      <c r="G1502" s="53" t="s">
        <v>569</v>
      </c>
      <c r="H1502" s="53" t="s">
        <v>801</v>
      </c>
      <c r="I1502" s="53" t="s">
        <v>827</v>
      </c>
      <c r="J1502" s="53" t="s">
        <v>324</v>
      </c>
      <c r="K1502" s="53" t="s">
        <v>826</v>
      </c>
      <c r="L1502" s="234">
        <v>798.80682676796084</v>
      </c>
      <c r="M1502" s="234">
        <v>1141.4749291092432</v>
      </c>
      <c r="N1502" s="234">
        <v>0</v>
      </c>
      <c r="O1502" s="234">
        <v>4675.0317999999997</v>
      </c>
      <c r="P1502" s="187">
        <v>1226685.0667711967</v>
      </c>
      <c r="Q1502" s="188">
        <v>1.5356466991330895</v>
      </c>
    </row>
    <row r="1503" spans="1:17" s="4" customFormat="1" ht="11.25" customHeight="1">
      <c r="A1503" s="124">
        <f t="shared" si="23"/>
        <v>325</v>
      </c>
      <c r="B1503" s="136" t="s">
        <v>802</v>
      </c>
      <c r="C1503" s="250">
        <v>6</v>
      </c>
      <c r="D1503" s="138">
        <v>33907</v>
      </c>
      <c r="E1503" s="128">
        <v>210</v>
      </c>
      <c r="F1503" s="136" t="s">
        <v>142</v>
      </c>
      <c r="G1503" s="136" t="s">
        <v>569</v>
      </c>
      <c r="H1503" s="136" t="s">
        <v>801</v>
      </c>
      <c r="I1503" s="136" t="s">
        <v>827</v>
      </c>
      <c r="J1503" s="136" t="s">
        <v>324</v>
      </c>
      <c r="K1503" s="136" t="s">
        <v>826</v>
      </c>
      <c r="L1503" s="234">
        <v>843.15344486829792</v>
      </c>
      <c r="M1503" s="234">
        <v>1221.9815735840928</v>
      </c>
      <c r="N1503" s="234">
        <v>0</v>
      </c>
      <c r="O1503" s="234">
        <v>4318.2607000000007</v>
      </c>
      <c r="P1503" s="187">
        <v>1311157.1496218233</v>
      </c>
      <c r="Q1503" s="188">
        <v>1.5550635030929969</v>
      </c>
    </row>
    <row r="1504" spans="1:17" ht="11.25" customHeight="1">
      <c r="A1504" s="124">
        <f t="shared" si="23"/>
        <v>325</v>
      </c>
      <c r="B1504" s="136" t="s">
        <v>802</v>
      </c>
      <c r="C1504" s="250">
        <v>7</v>
      </c>
      <c r="D1504" s="138">
        <v>34139</v>
      </c>
      <c r="E1504" s="128">
        <v>210</v>
      </c>
      <c r="F1504" s="136" t="s">
        <v>142</v>
      </c>
      <c r="G1504" s="136" t="s">
        <v>569</v>
      </c>
      <c r="H1504" s="136" t="s">
        <v>801</v>
      </c>
      <c r="I1504" s="136" t="s">
        <v>827</v>
      </c>
      <c r="J1504" s="136" t="s">
        <v>324</v>
      </c>
      <c r="K1504" s="136" t="s">
        <v>826</v>
      </c>
      <c r="L1504" s="234">
        <v>896.52156745334798</v>
      </c>
      <c r="M1504" s="234">
        <v>1269.1109971213475</v>
      </c>
      <c r="N1504" s="234">
        <v>0</v>
      </c>
      <c r="O1504" s="234">
        <v>2977.6043999999997</v>
      </c>
      <c r="P1504" s="187">
        <v>1357237.594556252</v>
      </c>
      <c r="Q1504" s="188">
        <v>1.5138928541469563</v>
      </c>
    </row>
    <row r="1505" spans="1:17" ht="11.25" customHeight="1">
      <c r="A1505" s="267">
        <f t="shared" si="23"/>
        <v>326</v>
      </c>
      <c r="B1505" s="218" t="s">
        <v>1295</v>
      </c>
      <c r="C1505" s="251">
        <v>0</v>
      </c>
      <c r="D1505" s="219"/>
      <c r="E1505" s="271">
        <f>SUM(E1506:E1507)</f>
        <v>1000</v>
      </c>
      <c r="F1505" s="218" t="s">
        <v>142</v>
      </c>
      <c r="G1505" s="218" t="s">
        <v>569</v>
      </c>
      <c r="H1505" s="218" t="s">
        <v>801</v>
      </c>
      <c r="I1505" s="218" t="s">
        <v>827</v>
      </c>
      <c r="J1505" s="218" t="s">
        <v>324</v>
      </c>
      <c r="K1505" s="218" t="s">
        <v>826</v>
      </c>
      <c r="L1505" s="244">
        <v>6312.4591</v>
      </c>
      <c r="M1505" s="244">
        <v>6870.7389499999999</v>
      </c>
      <c r="N1505" s="244">
        <v>0</v>
      </c>
      <c r="O1505" s="244">
        <v>4052.748</v>
      </c>
      <c r="P1505" s="211">
        <v>7608898.2873197906</v>
      </c>
      <c r="Q1505" s="212">
        <v>1.2053778356076461</v>
      </c>
    </row>
    <row r="1506" spans="1:17" s="4" customFormat="1" ht="11.25" customHeight="1">
      <c r="A1506" s="124">
        <f t="shared" si="23"/>
        <v>326</v>
      </c>
      <c r="B1506" s="53" t="s">
        <v>1295</v>
      </c>
      <c r="C1506" s="249">
        <v>1</v>
      </c>
      <c r="D1506" s="55">
        <v>43819</v>
      </c>
      <c r="E1506" s="92">
        <v>500</v>
      </c>
      <c r="F1506" s="123" t="s">
        <v>142</v>
      </c>
      <c r="G1506" s="123" t="s">
        <v>569</v>
      </c>
      <c r="H1506" s="123" t="s">
        <v>801</v>
      </c>
      <c r="I1506" s="53" t="s">
        <v>827</v>
      </c>
      <c r="J1506" s="53" t="s">
        <v>324</v>
      </c>
      <c r="K1506" s="53" t="s">
        <v>826</v>
      </c>
      <c r="L1506" s="234">
        <v>2929.6466799999998</v>
      </c>
      <c r="M1506" s="234">
        <v>3162.7082617589867</v>
      </c>
      <c r="N1506" s="234">
        <v>0</v>
      </c>
      <c r="O1506" s="234">
        <v>2041.5050000000001</v>
      </c>
      <c r="P1506" s="187">
        <v>3502984.6724731224</v>
      </c>
      <c r="Q1506" s="188">
        <v>1.1957020948591395</v>
      </c>
    </row>
    <row r="1507" spans="1:17" ht="11.25" customHeight="1">
      <c r="A1507" s="124">
        <f t="shared" si="23"/>
        <v>326</v>
      </c>
      <c r="B1507" s="53" t="s">
        <v>1295</v>
      </c>
      <c r="C1507" s="249">
        <v>2</v>
      </c>
      <c r="D1507" s="55">
        <v>44230</v>
      </c>
      <c r="E1507" s="92">
        <v>500</v>
      </c>
      <c r="F1507" s="123" t="s">
        <v>142</v>
      </c>
      <c r="G1507" s="123" t="s">
        <v>569</v>
      </c>
      <c r="H1507" s="123" t="s">
        <v>801</v>
      </c>
      <c r="I1507" s="53" t="s">
        <v>827</v>
      </c>
      <c r="J1507" s="53" t="s">
        <v>324</v>
      </c>
      <c r="K1507" s="53" t="s">
        <v>826</v>
      </c>
      <c r="L1507" s="234">
        <v>3382.8124200000002</v>
      </c>
      <c r="M1507" s="234">
        <v>3708.0306882410132</v>
      </c>
      <c r="N1507" s="234">
        <v>0</v>
      </c>
      <c r="O1507" s="234">
        <v>2011.2429999999999</v>
      </c>
      <c r="P1507" s="187">
        <v>4105913.6148466691</v>
      </c>
      <c r="Q1507" s="188">
        <v>1.2137574021460726</v>
      </c>
    </row>
    <row r="1508" spans="1:17" ht="11.25" customHeight="1">
      <c r="A1508" s="267">
        <f t="shared" si="23"/>
        <v>327</v>
      </c>
      <c r="B1508" s="209" t="s">
        <v>699</v>
      </c>
      <c r="C1508" s="245">
        <v>0</v>
      </c>
      <c r="D1508" s="210"/>
      <c r="E1508" s="271">
        <f>SUM(E1509:E1510)</f>
        <v>500</v>
      </c>
      <c r="F1508" s="209" t="s">
        <v>142</v>
      </c>
      <c r="G1508" s="209" t="s">
        <v>569</v>
      </c>
      <c r="H1508" s="209" t="s">
        <v>801</v>
      </c>
      <c r="I1508" s="209" t="s">
        <v>827</v>
      </c>
      <c r="J1508" s="209" t="s">
        <v>324</v>
      </c>
      <c r="K1508" s="209" t="s">
        <v>826</v>
      </c>
      <c r="L1508" s="244">
        <v>867.9685865760008</v>
      </c>
      <c r="M1508" s="244">
        <v>1186.1229579999999</v>
      </c>
      <c r="N1508" s="244">
        <v>0</v>
      </c>
      <c r="O1508" s="244">
        <v>3163.8850000000002</v>
      </c>
      <c r="P1508" s="211">
        <v>1259360.965184032</v>
      </c>
      <c r="Q1508" s="212">
        <v>1.450929197970185</v>
      </c>
    </row>
    <row r="1509" spans="1:17" s="4" customFormat="1" ht="11.25" customHeight="1">
      <c r="A1509" s="124">
        <f t="shared" si="23"/>
        <v>327</v>
      </c>
      <c r="B1509" s="53" t="s">
        <v>699</v>
      </c>
      <c r="C1509" s="238">
        <v>1</v>
      </c>
      <c r="D1509" s="55">
        <v>40943</v>
      </c>
      <c r="E1509" s="92">
        <v>250</v>
      </c>
      <c r="F1509" s="53" t="s">
        <v>142</v>
      </c>
      <c r="G1509" s="53" t="s">
        <v>569</v>
      </c>
      <c r="H1509" s="53" t="s">
        <v>801</v>
      </c>
      <c r="I1509" s="53" t="s">
        <v>827</v>
      </c>
      <c r="J1509" s="53" t="s">
        <v>324</v>
      </c>
      <c r="K1509" s="53" t="s">
        <v>826</v>
      </c>
      <c r="L1509" s="234">
        <v>277.87922826903889</v>
      </c>
      <c r="M1509" s="234">
        <v>375.127479549871</v>
      </c>
      <c r="N1509" s="234">
        <v>0</v>
      </c>
      <c r="O1509" s="234">
        <v>1025.442</v>
      </c>
      <c r="P1509" s="187">
        <v>398365.39547311462</v>
      </c>
      <c r="Q1509" s="188">
        <v>1.433591844754307</v>
      </c>
    </row>
    <row r="1510" spans="1:17" ht="11.25" customHeight="1">
      <c r="A1510" s="124">
        <f t="shared" si="23"/>
        <v>327</v>
      </c>
      <c r="B1510" s="53" t="s">
        <v>699</v>
      </c>
      <c r="C1510" s="238">
        <v>2</v>
      </c>
      <c r="D1510" s="55">
        <v>42028</v>
      </c>
      <c r="E1510" s="92">
        <v>250</v>
      </c>
      <c r="F1510" s="123" t="s">
        <v>142</v>
      </c>
      <c r="G1510" s="123" t="s">
        <v>569</v>
      </c>
      <c r="H1510" s="123" t="s">
        <v>801</v>
      </c>
      <c r="I1510" s="53" t="s">
        <v>827</v>
      </c>
      <c r="J1510" s="53" t="s">
        <v>324</v>
      </c>
      <c r="K1510" s="53" t="s">
        <v>826</v>
      </c>
      <c r="L1510" s="234">
        <v>590.08935830696191</v>
      </c>
      <c r="M1510" s="234">
        <v>810.99547845012899</v>
      </c>
      <c r="N1510" s="234">
        <v>0</v>
      </c>
      <c r="O1510" s="234">
        <v>2138.4430000000002</v>
      </c>
      <c r="P1510" s="187">
        <v>860995.56971091754</v>
      </c>
      <c r="Q1510" s="188">
        <v>1.459093538275658</v>
      </c>
    </row>
    <row r="1511" spans="1:17" ht="11.25" customHeight="1">
      <c r="A1511" s="267">
        <f t="shared" si="23"/>
        <v>328</v>
      </c>
      <c r="B1511" s="209" t="s">
        <v>804</v>
      </c>
      <c r="C1511" s="248">
        <v>0</v>
      </c>
      <c r="D1511" s="210"/>
      <c r="E1511" s="271">
        <f>SUM(E1512)</f>
        <v>250</v>
      </c>
      <c r="F1511" s="209" t="s">
        <v>142</v>
      </c>
      <c r="G1511" s="209" t="s">
        <v>326</v>
      </c>
      <c r="H1511" s="209" t="s">
        <v>1025</v>
      </c>
      <c r="I1511" s="209" t="s">
        <v>827</v>
      </c>
      <c r="J1511" s="209" t="s">
        <v>324</v>
      </c>
      <c r="K1511" s="209" t="s">
        <v>826</v>
      </c>
      <c r="L1511" s="244">
        <v>1522.4559999999999</v>
      </c>
      <c r="M1511" s="244">
        <v>1679.6189999999999</v>
      </c>
      <c r="N1511" s="244">
        <v>0</v>
      </c>
      <c r="O1511" s="244">
        <v>823.75599999999997</v>
      </c>
      <c r="P1511" s="211">
        <v>1962451.2905681096</v>
      </c>
      <c r="Q1511" s="212">
        <v>1.2890036168980317</v>
      </c>
    </row>
    <row r="1512" spans="1:17" ht="11.25" customHeight="1">
      <c r="A1512" s="124">
        <f t="shared" si="23"/>
        <v>328</v>
      </c>
      <c r="B1512" s="53" t="s">
        <v>804</v>
      </c>
      <c r="C1512" s="249">
        <v>1</v>
      </c>
      <c r="D1512" s="55">
        <v>37540</v>
      </c>
      <c r="E1512" s="92">
        <v>250</v>
      </c>
      <c r="F1512" s="53" t="s">
        <v>142</v>
      </c>
      <c r="G1512" s="53" t="s">
        <v>326</v>
      </c>
      <c r="H1512" s="53" t="s">
        <v>1025</v>
      </c>
      <c r="I1512" s="53" t="s">
        <v>827</v>
      </c>
      <c r="J1512" s="53" t="s">
        <v>324</v>
      </c>
      <c r="K1512" s="53" t="s">
        <v>826</v>
      </c>
      <c r="L1512" s="234">
        <v>1522.4559999999999</v>
      </c>
      <c r="M1512" s="234">
        <v>1679.6189999999999</v>
      </c>
      <c r="N1512" s="234">
        <v>0</v>
      </c>
      <c r="O1512" s="234">
        <v>823.75599999999997</v>
      </c>
      <c r="P1512" s="187">
        <v>1962451.2905681096</v>
      </c>
      <c r="Q1512" s="188">
        <v>1.2890036168980317</v>
      </c>
    </row>
    <row r="1513" spans="1:17" s="4" customFormat="1" ht="11.25" customHeight="1">
      <c r="A1513" s="267">
        <f t="shared" si="23"/>
        <v>329</v>
      </c>
      <c r="B1513" s="209" t="s">
        <v>1357</v>
      </c>
      <c r="C1513" s="248">
        <v>0</v>
      </c>
      <c r="D1513" s="210"/>
      <c r="E1513" s="271">
        <f>SUM(E1514:E1515)</f>
        <v>1320</v>
      </c>
      <c r="F1513" s="209" t="s">
        <v>520</v>
      </c>
      <c r="G1513" s="209" t="s">
        <v>326</v>
      </c>
      <c r="H1513" s="209" t="s">
        <v>1096</v>
      </c>
      <c r="I1513" s="209" t="s">
        <v>827</v>
      </c>
      <c r="J1513" s="209" t="s">
        <v>571</v>
      </c>
      <c r="K1513" s="209" t="s">
        <v>826</v>
      </c>
      <c r="L1513" s="244">
        <v>8909.969000000001</v>
      </c>
      <c r="M1513" s="244">
        <v>5376.6254300000001</v>
      </c>
      <c r="N1513" s="244">
        <v>0</v>
      </c>
      <c r="O1513" s="244">
        <v>2465.3000000000002</v>
      </c>
      <c r="P1513" s="211">
        <v>7701342.015176109</v>
      </c>
      <c r="Q1513" s="212">
        <v>0.86435115713377986</v>
      </c>
    </row>
    <row r="1514" spans="1:17" ht="11.25" customHeight="1">
      <c r="A1514" s="124">
        <f t="shared" si="23"/>
        <v>329</v>
      </c>
      <c r="B1514" s="53" t="s">
        <v>1357</v>
      </c>
      <c r="C1514" s="249">
        <v>1</v>
      </c>
      <c r="D1514" s="55">
        <v>41880</v>
      </c>
      <c r="E1514" s="92">
        <v>660</v>
      </c>
      <c r="F1514" s="123" t="s">
        <v>520</v>
      </c>
      <c r="G1514" s="123" t="s">
        <v>326</v>
      </c>
      <c r="H1514" s="123" t="s">
        <v>1096</v>
      </c>
      <c r="I1514" s="53" t="s">
        <v>827</v>
      </c>
      <c r="J1514" s="53" t="s">
        <v>571</v>
      </c>
      <c r="K1514" s="53" t="s">
        <v>826</v>
      </c>
      <c r="L1514" s="234">
        <v>4054.2130000000002</v>
      </c>
      <c r="M1514" s="234">
        <v>2417.7908200000002</v>
      </c>
      <c r="N1514" s="234">
        <v>0</v>
      </c>
      <c r="O1514" s="234">
        <v>1147.28</v>
      </c>
      <c r="P1514" s="187">
        <v>3506124.9207530939</v>
      </c>
      <c r="Q1514" s="188">
        <v>0.86481024079225577</v>
      </c>
    </row>
    <row r="1515" spans="1:17" ht="11.25" customHeight="1">
      <c r="A1515" s="124">
        <f t="shared" si="23"/>
        <v>329</v>
      </c>
      <c r="B1515" s="53" t="s">
        <v>1357</v>
      </c>
      <c r="C1515" s="249">
        <v>2</v>
      </c>
      <c r="D1515" s="55">
        <v>42052</v>
      </c>
      <c r="E1515" s="92">
        <v>660</v>
      </c>
      <c r="F1515" s="123" t="s">
        <v>520</v>
      </c>
      <c r="G1515" s="123" t="s">
        <v>326</v>
      </c>
      <c r="H1515" s="123" t="s">
        <v>1096</v>
      </c>
      <c r="I1515" s="53" t="s">
        <v>827</v>
      </c>
      <c r="J1515" s="53" t="s">
        <v>571</v>
      </c>
      <c r="K1515" s="53" t="s">
        <v>826</v>
      </c>
      <c r="L1515" s="234">
        <v>4855.7560000000003</v>
      </c>
      <c r="M1515" s="234">
        <v>2958.8346099999999</v>
      </c>
      <c r="N1515" s="234">
        <v>0</v>
      </c>
      <c r="O1515" s="234">
        <v>1318.02</v>
      </c>
      <c r="P1515" s="187">
        <v>4195217.0944230165</v>
      </c>
      <c r="Q1515" s="188">
        <v>0.8639678547322015</v>
      </c>
    </row>
    <row r="1516" spans="1:17" s="4" customFormat="1" ht="11.25" customHeight="1">
      <c r="A1516" s="267">
        <f t="shared" si="23"/>
        <v>330</v>
      </c>
      <c r="B1516" s="209" t="s">
        <v>1021</v>
      </c>
      <c r="C1516" s="248">
        <v>0</v>
      </c>
      <c r="D1516" s="210"/>
      <c r="E1516" s="271">
        <f>SUM(E1517:E1519)</f>
        <v>45</v>
      </c>
      <c r="F1516" s="209" t="s">
        <v>1304</v>
      </c>
      <c r="G1516" s="209" t="s">
        <v>569</v>
      </c>
      <c r="H1516" s="209" t="s">
        <v>358</v>
      </c>
      <c r="I1516" s="209" t="s">
        <v>94</v>
      </c>
      <c r="J1516" s="209"/>
      <c r="K1516" s="209"/>
      <c r="L1516" s="244">
        <v>242.6208</v>
      </c>
      <c r="M1516" s="244">
        <v>0</v>
      </c>
      <c r="N1516" s="244">
        <v>0</v>
      </c>
      <c r="O1516" s="244">
        <v>0</v>
      </c>
      <c r="P1516" s="211">
        <v>0</v>
      </c>
      <c r="Q1516" s="212">
        <v>0</v>
      </c>
    </row>
    <row r="1517" spans="1:17" ht="11.25" customHeight="1">
      <c r="A1517" s="124">
        <f t="shared" si="23"/>
        <v>330</v>
      </c>
      <c r="B1517" s="53" t="s">
        <v>1021</v>
      </c>
      <c r="C1517" s="249">
        <v>1</v>
      </c>
      <c r="D1517" s="55">
        <v>41316</v>
      </c>
      <c r="E1517" s="8">
        <v>15</v>
      </c>
      <c r="F1517" s="53" t="s">
        <v>501</v>
      </c>
      <c r="G1517" s="53" t="s">
        <v>569</v>
      </c>
      <c r="H1517" s="53" t="s">
        <v>358</v>
      </c>
      <c r="I1517" s="53" t="s">
        <v>94</v>
      </c>
      <c r="J1517" s="53"/>
      <c r="K1517" s="53"/>
      <c r="L1517" s="234">
        <v>84.694400000000002</v>
      </c>
      <c r="M1517" s="205">
        <v>0</v>
      </c>
      <c r="N1517" s="205">
        <v>0</v>
      </c>
      <c r="O1517" s="205">
        <v>0</v>
      </c>
      <c r="P1517" s="187">
        <v>0</v>
      </c>
      <c r="Q1517" s="188">
        <v>0</v>
      </c>
    </row>
    <row r="1518" spans="1:17" ht="11.25" customHeight="1">
      <c r="A1518" s="124">
        <f t="shared" si="23"/>
        <v>330</v>
      </c>
      <c r="B1518" s="53" t="s">
        <v>1021</v>
      </c>
      <c r="C1518" s="249">
        <v>2</v>
      </c>
      <c r="D1518" s="55">
        <v>41578</v>
      </c>
      <c r="E1518" s="8">
        <v>15</v>
      </c>
      <c r="F1518" s="53" t="s">
        <v>501</v>
      </c>
      <c r="G1518" s="53" t="s">
        <v>569</v>
      </c>
      <c r="H1518" s="53" t="s">
        <v>358</v>
      </c>
      <c r="I1518" s="53" t="s">
        <v>94</v>
      </c>
      <c r="J1518" s="53"/>
      <c r="K1518" s="53"/>
      <c r="L1518" s="234">
        <v>77.381150000000005</v>
      </c>
      <c r="M1518" s="205">
        <v>0</v>
      </c>
      <c r="N1518" s="205">
        <v>0</v>
      </c>
      <c r="O1518" s="205">
        <v>0</v>
      </c>
      <c r="P1518" s="187">
        <v>0</v>
      </c>
      <c r="Q1518" s="188">
        <v>0</v>
      </c>
    </row>
    <row r="1519" spans="1:17" s="4" customFormat="1" ht="11.25" customHeight="1">
      <c r="A1519" s="124">
        <f t="shared" si="23"/>
        <v>330</v>
      </c>
      <c r="B1519" s="53" t="s">
        <v>1021</v>
      </c>
      <c r="C1519" s="249">
        <v>3</v>
      </c>
      <c r="D1519" s="55">
        <v>41577</v>
      </c>
      <c r="E1519" s="8">
        <v>15</v>
      </c>
      <c r="F1519" s="53" t="s">
        <v>501</v>
      </c>
      <c r="G1519" s="53" t="s">
        <v>569</v>
      </c>
      <c r="H1519" s="53" t="s">
        <v>358</v>
      </c>
      <c r="I1519" s="53" t="s">
        <v>94</v>
      </c>
      <c r="J1519" s="53"/>
      <c r="K1519" s="53"/>
      <c r="L1519" s="234">
        <v>80.545249999999982</v>
      </c>
      <c r="M1519" s="205">
        <v>0</v>
      </c>
      <c r="N1519" s="205">
        <v>0</v>
      </c>
      <c r="O1519" s="205">
        <v>0</v>
      </c>
      <c r="P1519" s="187">
        <v>0</v>
      </c>
      <c r="Q1519" s="188">
        <v>0</v>
      </c>
    </row>
    <row r="1520" spans="1:17" ht="11.25" customHeight="1">
      <c r="A1520" s="267">
        <f t="shared" si="23"/>
        <v>331</v>
      </c>
      <c r="B1520" s="209" t="s">
        <v>472</v>
      </c>
      <c r="C1520" s="248">
        <v>0</v>
      </c>
      <c r="D1520" s="210"/>
      <c r="E1520" s="271">
        <f>SUM(E1521:E1522)</f>
        <v>0</v>
      </c>
      <c r="F1520" s="209" t="s">
        <v>300</v>
      </c>
      <c r="G1520" s="209" t="s">
        <v>728</v>
      </c>
      <c r="H1520" s="209" t="s">
        <v>380</v>
      </c>
      <c r="I1520" s="209" t="s">
        <v>94</v>
      </c>
      <c r="J1520" s="209"/>
      <c r="K1520" s="209"/>
      <c r="L1520" s="244">
        <v>0</v>
      </c>
      <c r="M1520" s="244">
        <v>0</v>
      </c>
      <c r="N1520" s="244">
        <v>0</v>
      </c>
      <c r="O1520" s="244">
        <v>0</v>
      </c>
      <c r="P1520" s="211">
        <v>0</v>
      </c>
      <c r="Q1520" s="212">
        <v>0</v>
      </c>
    </row>
    <row r="1521" spans="1:17" s="4" customFormat="1" ht="11.25" customHeight="1">
      <c r="A1521" s="124">
        <f t="shared" si="23"/>
        <v>331</v>
      </c>
      <c r="B1521" s="53" t="s">
        <v>397</v>
      </c>
      <c r="C1521" s="249">
        <v>1</v>
      </c>
      <c r="D1521" s="55">
        <v>13605</v>
      </c>
      <c r="E1521" s="92">
        <v>0</v>
      </c>
      <c r="F1521" s="53" t="s">
        <v>300</v>
      </c>
      <c r="G1521" s="53" t="s">
        <v>728</v>
      </c>
      <c r="H1521" s="53" t="s">
        <v>380</v>
      </c>
      <c r="I1521" s="53" t="s">
        <v>94</v>
      </c>
      <c r="J1521" s="53"/>
      <c r="K1521" s="53"/>
      <c r="L1521" s="205">
        <v>0</v>
      </c>
      <c r="M1521" s="205">
        <v>0</v>
      </c>
      <c r="N1521" s="205">
        <v>0</v>
      </c>
      <c r="O1521" s="205">
        <v>0</v>
      </c>
      <c r="P1521" s="187">
        <v>0</v>
      </c>
      <c r="Q1521" s="188">
        <v>0</v>
      </c>
    </row>
    <row r="1522" spans="1:17" ht="11.25" customHeight="1">
      <c r="A1522" s="124">
        <f t="shared" si="23"/>
        <v>331</v>
      </c>
      <c r="B1522" s="53" t="s">
        <v>397</v>
      </c>
      <c r="C1522" s="249">
        <v>2</v>
      </c>
      <c r="D1522" s="55">
        <v>13635</v>
      </c>
      <c r="E1522" s="92">
        <v>0</v>
      </c>
      <c r="F1522" s="53" t="s">
        <v>300</v>
      </c>
      <c r="G1522" s="53" t="s">
        <v>728</v>
      </c>
      <c r="H1522" s="53" t="s">
        <v>380</v>
      </c>
      <c r="I1522" s="53" t="s">
        <v>94</v>
      </c>
      <c r="J1522" s="53"/>
      <c r="K1522" s="53"/>
      <c r="L1522" s="205">
        <v>0</v>
      </c>
      <c r="M1522" s="205">
        <v>0</v>
      </c>
      <c r="N1522" s="205">
        <v>0</v>
      </c>
      <c r="O1522" s="205">
        <v>0</v>
      </c>
      <c r="P1522" s="187">
        <v>0</v>
      </c>
      <c r="Q1522" s="188">
        <v>0</v>
      </c>
    </row>
    <row r="1523" spans="1:17" ht="11.25" customHeight="1">
      <c r="A1523" s="267">
        <f t="shared" si="23"/>
        <v>332</v>
      </c>
      <c r="B1523" s="209" t="s">
        <v>1009</v>
      </c>
      <c r="C1523" s="248">
        <v>0</v>
      </c>
      <c r="D1523" s="210"/>
      <c r="E1523" s="271">
        <f>SUM(E1524:E1525)</f>
        <v>90</v>
      </c>
      <c r="F1523" s="209" t="s">
        <v>520</v>
      </c>
      <c r="G1523" s="209" t="s">
        <v>326</v>
      </c>
      <c r="H1523" s="209" t="s">
        <v>1010</v>
      </c>
      <c r="I1523" s="209" t="s">
        <v>827</v>
      </c>
      <c r="J1523" s="209" t="s">
        <v>571</v>
      </c>
      <c r="K1523" s="209" t="s">
        <v>826</v>
      </c>
      <c r="L1523" s="244">
        <v>462.12821600000001</v>
      </c>
      <c r="M1523" s="244">
        <v>426.61946999999998</v>
      </c>
      <c r="N1523" s="244">
        <v>0</v>
      </c>
      <c r="O1523" s="244">
        <v>0</v>
      </c>
      <c r="P1523" s="211">
        <v>598598.2134430313</v>
      </c>
      <c r="Q1523" s="212">
        <v>1.2953076499510501</v>
      </c>
    </row>
    <row r="1524" spans="1:17" s="4" customFormat="1" ht="11.25" customHeight="1">
      <c r="A1524" s="124">
        <f t="shared" si="23"/>
        <v>332</v>
      </c>
      <c r="B1524" s="53" t="s">
        <v>1009</v>
      </c>
      <c r="C1524" s="249">
        <v>1</v>
      </c>
      <c r="D1524" s="55">
        <v>41609</v>
      </c>
      <c r="E1524" s="92">
        <v>45</v>
      </c>
      <c r="F1524" s="53" t="s">
        <v>520</v>
      </c>
      <c r="G1524" s="53" t="s">
        <v>326</v>
      </c>
      <c r="H1524" s="53" t="s">
        <v>1010</v>
      </c>
      <c r="I1524" s="53" t="s">
        <v>827</v>
      </c>
      <c r="J1524" s="53" t="s">
        <v>571</v>
      </c>
      <c r="K1524" s="53" t="s">
        <v>826</v>
      </c>
      <c r="L1524" s="234">
        <v>197.40927732705501</v>
      </c>
      <c r="M1524" s="234">
        <v>182.5754804990035</v>
      </c>
      <c r="N1524" s="234">
        <v>0</v>
      </c>
      <c r="O1524" s="234">
        <v>0</v>
      </c>
      <c r="P1524" s="187">
        <v>256175.2665559462</v>
      </c>
      <c r="Q1524" s="188">
        <v>1.2976860562208101</v>
      </c>
    </row>
    <row r="1525" spans="1:17" ht="11.25" customHeight="1">
      <c r="A1525" s="124">
        <f t="shared" si="23"/>
        <v>332</v>
      </c>
      <c r="B1525" s="53" t="s">
        <v>1009</v>
      </c>
      <c r="C1525" s="249">
        <v>2</v>
      </c>
      <c r="D1525" s="55">
        <v>43622</v>
      </c>
      <c r="E1525" s="92">
        <v>45</v>
      </c>
      <c r="F1525" s="123" t="s">
        <v>520</v>
      </c>
      <c r="G1525" s="123" t="s">
        <v>326</v>
      </c>
      <c r="H1525" s="123" t="s">
        <v>1010</v>
      </c>
      <c r="I1525" s="53" t="s">
        <v>827</v>
      </c>
      <c r="J1525" s="53" t="s">
        <v>571</v>
      </c>
      <c r="K1525" s="53" t="s">
        <v>826</v>
      </c>
      <c r="L1525" s="234">
        <v>264.718938672945</v>
      </c>
      <c r="M1525" s="234">
        <v>244.0439895009965</v>
      </c>
      <c r="N1525" s="234">
        <v>0</v>
      </c>
      <c r="O1525" s="234">
        <v>0</v>
      </c>
      <c r="P1525" s="187">
        <v>342422.94688708504</v>
      </c>
      <c r="Q1525" s="188">
        <v>1.2935339972412847</v>
      </c>
    </row>
    <row r="1526" spans="1:17" ht="11.25" customHeight="1">
      <c r="A1526" s="267">
        <f t="shared" si="23"/>
        <v>333</v>
      </c>
      <c r="B1526" s="209" t="s">
        <v>494</v>
      </c>
      <c r="C1526" s="248">
        <v>0</v>
      </c>
      <c r="D1526" s="210"/>
      <c r="E1526" s="271">
        <f>SUM(E1527:E1528)</f>
        <v>0</v>
      </c>
      <c r="F1526" s="209" t="s">
        <v>955</v>
      </c>
      <c r="G1526" s="209" t="s">
        <v>728</v>
      </c>
      <c r="H1526" s="209" t="s">
        <v>369</v>
      </c>
      <c r="I1526" s="209" t="s">
        <v>94</v>
      </c>
      <c r="J1526" s="209"/>
      <c r="K1526" s="209"/>
      <c r="L1526" s="244">
        <v>0</v>
      </c>
      <c r="M1526" s="244">
        <v>0</v>
      </c>
      <c r="N1526" s="244">
        <v>0</v>
      </c>
      <c r="O1526" s="244">
        <v>0</v>
      </c>
      <c r="P1526" s="211">
        <v>0</v>
      </c>
      <c r="Q1526" s="212">
        <v>0</v>
      </c>
    </row>
    <row r="1527" spans="1:17" s="4" customFormat="1" ht="11.25" customHeight="1">
      <c r="A1527" s="124">
        <f t="shared" si="23"/>
        <v>333</v>
      </c>
      <c r="B1527" s="136" t="s">
        <v>494</v>
      </c>
      <c r="C1527" s="250">
        <v>1</v>
      </c>
      <c r="D1527" s="138">
        <v>20544</v>
      </c>
      <c r="E1527" s="92">
        <v>0</v>
      </c>
      <c r="F1527" s="136" t="s">
        <v>955</v>
      </c>
      <c r="G1527" s="136" t="s">
        <v>728</v>
      </c>
      <c r="H1527" s="136" t="s">
        <v>369</v>
      </c>
      <c r="I1527" s="136" t="s">
        <v>94</v>
      </c>
      <c r="J1527" s="136"/>
      <c r="K1527" s="136"/>
      <c r="L1527" s="205">
        <v>0</v>
      </c>
      <c r="M1527" s="205">
        <v>0</v>
      </c>
      <c r="N1527" s="205">
        <v>0</v>
      </c>
      <c r="O1527" s="205">
        <v>0</v>
      </c>
      <c r="P1527" s="187">
        <v>0</v>
      </c>
      <c r="Q1527" s="188">
        <v>0</v>
      </c>
    </row>
    <row r="1528" spans="1:17" ht="11.25" customHeight="1">
      <c r="A1528" s="124">
        <f t="shared" si="23"/>
        <v>333</v>
      </c>
      <c r="B1528" s="136" t="s">
        <v>494</v>
      </c>
      <c r="C1528" s="250">
        <v>2</v>
      </c>
      <c r="D1528" s="138">
        <v>20545</v>
      </c>
      <c r="E1528" s="92">
        <v>0</v>
      </c>
      <c r="F1528" s="136" t="s">
        <v>955</v>
      </c>
      <c r="G1528" s="136" t="s">
        <v>728</v>
      </c>
      <c r="H1528" s="136" t="s">
        <v>369</v>
      </c>
      <c r="I1528" s="136" t="s">
        <v>94</v>
      </c>
      <c r="J1528" s="136"/>
      <c r="K1528" s="136"/>
      <c r="L1528" s="205">
        <v>0</v>
      </c>
      <c r="M1528" s="205">
        <v>0</v>
      </c>
      <c r="N1528" s="205">
        <v>0</v>
      </c>
      <c r="O1528" s="205">
        <v>0</v>
      </c>
      <c r="P1528" s="187">
        <v>0</v>
      </c>
      <c r="Q1528" s="188">
        <v>0</v>
      </c>
    </row>
    <row r="1529" spans="1:17" ht="11.25" customHeight="1">
      <c r="A1529" s="267">
        <f t="shared" si="23"/>
        <v>334</v>
      </c>
      <c r="B1529" s="218" t="s">
        <v>146</v>
      </c>
      <c r="C1529" s="251">
        <v>0</v>
      </c>
      <c r="D1529" s="219"/>
      <c r="E1529" s="271">
        <f>SUM(E1530:E1532)</f>
        <v>630</v>
      </c>
      <c r="F1529" s="218" t="s">
        <v>142</v>
      </c>
      <c r="G1529" s="218" t="s">
        <v>728</v>
      </c>
      <c r="H1529" s="218" t="s">
        <v>143</v>
      </c>
      <c r="I1529" s="218" t="s">
        <v>827</v>
      </c>
      <c r="J1529" s="218" t="s">
        <v>571</v>
      </c>
      <c r="K1529" s="218" t="s">
        <v>826</v>
      </c>
      <c r="L1529" s="244">
        <v>2714.1819999999998</v>
      </c>
      <c r="M1529" s="244">
        <v>2799.4390000000003</v>
      </c>
      <c r="N1529" s="244">
        <v>0</v>
      </c>
      <c r="O1529" s="244">
        <v>3321.777</v>
      </c>
      <c r="P1529" s="211">
        <v>3105571.0808731243</v>
      </c>
      <c r="Q1529" s="212">
        <v>1.1442014871785033</v>
      </c>
    </row>
    <row r="1530" spans="1:17" s="4" customFormat="1" ht="11.25" customHeight="1">
      <c r="A1530" s="124">
        <f t="shared" si="23"/>
        <v>334</v>
      </c>
      <c r="B1530" s="53" t="s">
        <v>146</v>
      </c>
      <c r="C1530" s="249">
        <v>1</v>
      </c>
      <c r="D1530" s="55">
        <v>34632</v>
      </c>
      <c r="E1530" s="92">
        <v>210</v>
      </c>
      <c r="F1530" s="53" t="s">
        <v>142</v>
      </c>
      <c r="G1530" s="53" t="s">
        <v>728</v>
      </c>
      <c r="H1530" s="53" t="s">
        <v>143</v>
      </c>
      <c r="I1530" s="53" t="s">
        <v>827</v>
      </c>
      <c r="J1530" s="53" t="s">
        <v>571</v>
      </c>
      <c r="K1530" s="53" t="s">
        <v>826</v>
      </c>
      <c r="L1530" s="234">
        <v>1026.3849999999998</v>
      </c>
      <c r="M1530" s="234">
        <v>1055.2190000000001</v>
      </c>
      <c r="N1530" s="234">
        <v>0</v>
      </c>
      <c r="O1530" s="234">
        <v>1172.6769999999999</v>
      </c>
      <c r="P1530" s="187">
        <v>1168662.7597277204</v>
      </c>
      <c r="Q1530" s="188">
        <v>1.1386202640604848</v>
      </c>
    </row>
    <row r="1531" spans="1:17" s="4" customFormat="1" ht="11.25" customHeight="1">
      <c r="A1531" s="124">
        <f t="shared" si="23"/>
        <v>334</v>
      </c>
      <c r="B1531" s="53" t="s">
        <v>146</v>
      </c>
      <c r="C1531" s="249">
        <v>2</v>
      </c>
      <c r="D1531" s="55">
        <v>34785</v>
      </c>
      <c r="E1531" s="92">
        <v>210</v>
      </c>
      <c r="F1531" s="53" t="s">
        <v>142</v>
      </c>
      <c r="G1531" s="53" t="s">
        <v>728</v>
      </c>
      <c r="H1531" s="53" t="s">
        <v>143</v>
      </c>
      <c r="I1531" s="53" t="s">
        <v>827</v>
      </c>
      <c r="J1531" s="53" t="s">
        <v>571</v>
      </c>
      <c r="K1531" s="53" t="s">
        <v>826</v>
      </c>
      <c r="L1531" s="234">
        <v>775.79399999999998</v>
      </c>
      <c r="M1531" s="234">
        <v>799.702</v>
      </c>
      <c r="N1531" s="234">
        <v>0</v>
      </c>
      <c r="O1531" s="234">
        <v>1100.279</v>
      </c>
      <c r="P1531" s="187">
        <v>890853.65488185326</v>
      </c>
      <c r="Q1531" s="188">
        <v>1.1483121226535049</v>
      </c>
    </row>
    <row r="1532" spans="1:17" ht="11.25" customHeight="1">
      <c r="A1532" s="124">
        <f t="shared" si="23"/>
        <v>334</v>
      </c>
      <c r="B1532" s="53" t="s">
        <v>146</v>
      </c>
      <c r="C1532" s="249">
        <v>3</v>
      </c>
      <c r="D1532" s="55">
        <v>35119</v>
      </c>
      <c r="E1532" s="92">
        <v>210</v>
      </c>
      <c r="F1532" s="53" t="s">
        <v>142</v>
      </c>
      <c r="G1532" s="53" t="s">
        <v>728</v>
      </c>
      <c r="H1532" s="53" t="s">
        <v>143</v>
      </c>
      <c r="I1532" s="53" t="s">
        <v>827</v>
      </c>
      <c r="J1532" s="53" t="s">
        <v>571</v>
      </c>
      <c r="K1532" s="53" t="s">
        <v>826</v>
      </c>
      <c r="L1532" s="234">
        <v>912.00299999999993</v>
      </c>
      <c r="M1532" s="234">
        <v>944.51800000000003</v>
      </c>
      <c r="N1532" s="234">
        <v>0</v>
      </c>
      <c r="O1532" s="234">
        <v>1048.8209999999999</v>
      </c>
      <c r="P1532" s="187">
        <v>1046054.6662635502</v>
      </c>
      <c r="Q1532" s="188">
        <v>1.1469859926596186</v>
      </c>
    </row>
    <row r="1533" spans="1:17" s="4" customFormat="1" ht="11.25" customHeight="1">
      <c r="A1533" s="267">
        <f t="shared" si="23"/>
        <v>335</v>
      </c>
      <c r="B1533" s="209" t="s">
        <v>889</v>
      </c>
      <c r="C1533" s="248">
        <v>0</v>
      </c>
      <c r="D1533" s="210"/>
      <c r="E1533" s="271">
        <f>SUM(E1534:E1535)</f>
        <v>1200</v>
      </c>
      <c r="F1533" s="209" t="s">
        <v>142</v>
      </c>
      <c r="G1533" s="209" t="s">
        <v>728</v>
      </c>
      <c r="H1533" s="209" t="s">
        <v>143</v>
      </c>
      <c r="I1533" s="209" t="s">
        <v>827</v>
      </c>
      <c r="J1533" s="209" t="s">
        <v>571</v>
      </c>
      <c r="K1533" s="209" t="s">
        <v>826</v>
      </c>
      <c r="L1533" s="244">
        <v>4831.5079999999989</v>
      </c>
      <c r="M1533" s="244">
        <v>4715.0679999999993</v>
      </c>
      <c r="N1533" s="244">
        <v>0</v>
      </c>
      <c r="O1533" s="244">
        <v>5830.1509999999989</v>
      </c>
      <c r="P1533" s="211">
        <v>5119621.632408944</v>
      </c>
      <c r="Q1533" s="212">
        <v>1.0596322374730509</v>
      </c>
    </row>
    <row r="1534" spans="1:17" s="4" customFormat="1" ht="11.25" customHeight="1">
      <c r="A1534" s="124">
        <f t="shared" si="23"/>
        <v>335</v>
      </c>
      <c r="B1534" s="53" t="s">
        <v>889</v>
      </c>
      <c r="C1534" s="249">
        <v>1</v>
      </c>
      <c r="D1534" s="55">
        <v>41342</v>
      </c>
      <c r="E1534" s="92">
        <v>600</v>
      </c>
      <c r="F1534" s="53" t="s">
        <v>142</v>
      </c>
      <c r="G1534" s="53" t="s">
        <v>728</v>
      </c>
      <c r="H1534" s="53" t="s">
        <v>143</v>
      </c>
      <c r="I1534" s="53" t="s">
        <v>827</v>
      </c>
      <c r="J1534" s="53" t="s">
        <v>571</v>
      </c>
      <c r="K1534" s="53" t="s">
        <v>826</v>
      </c>
      <c r="L1534" s="234">
        <v>2256.9359999999997</v>
      </c>
      <c r="M1534" s="234">
        <v>2255.5929999999998</v>
      </c>
      <c r="N1534" s="234">
        <v>0</v>
      </c>
      <c r="O1534" s="234">
        <v>2441.8099999999995</v>
      </c>
      <c r="P1534" s="187">
        <v>2423166.8564069979</v>
      </c>
      <c r="Q1534" s="188">
        <v>1.0736533319540289</v>
      </c>
    </row>
    <row r="1535" spans="1:17" s="4" customFormat="1" ht="11.25" customHeight="1">
      <c r="A1535" s="124">
        <f t="shared" si="23"/>
        <v>335</v>
      </c>
      <c r="B1535" s="53" t="s">
        <v>889</v>
      </c>
      <c r="C1535" s="249">
        <v>2</v>
      </c>
      <c r="D1535" s="55">
        <v>41530</v>
      </c>
      <c r="E1535" s="92">
        <v>600</v>
      </c>
      <c r="F1535" s="53" t="s">
        <v>142</v>
      </c>
      <c r="G1535" s="53" t="s">
        <v>728</v>
      </c>
      <c r="H1535" s="53" t="s">
        <v>143</v>
      </c>
      <c r="I1535" s="53" t="s">
        <v>827</v>
      </c>
      <c r="J1535" s="53" t="s">
        <v>571</v>
      </c>
      <c r="K1535" s="53" t="s">
        <v>826</v>
      </c>
      <c r="L1535" s="234">
        <v>2574.5719999999992</v>
      </c>
      <c r="M1535" s="234">
        <v>2459.4749999999999</v>
      </c>
      <c r="N1535" s="234">
        <v>0</v>
      </c>
      <c r="O1535" s="234">
        <v>3388.3409999999994</v>
      </c>
      <c r="P1535" s="187">
        <v>2696454.7760019465</v>
      </c>
      <c r="Q1535" s="188">
        <v>1.0473409856092379</v>
      </c>
    </row>
    <row r="1536" spans="1:17" ht="11.25" customHeight="1">
      <c r="A1536" s="267">
        <f t="shared" si="23"/>
        <v>336</v>
      </c>
      <c r="B1536" s="209" t="s">
        <v>199</v>
      </c>
      <c r="C1536" s="248">
        <v>0</v>
      </c>
      <c r="D1536" s="210"/>
      <c r="E1536" s="271">
        <f>SUM(E1537:E1539)</f>
        <v>0</v>
      </c>
      <c r="F1536" s="209" t="s">
        <v>90</v>
      </c>
      <c r="G1536" s="209" t="s">
        <v>728</v>
      </c>
      <c r="H1536" s="209" t="s">
        <v>90</v>
      </c>
      <c r="I1536" s="209" t="s">
        <v>94</v>
      </c>
      <c r="J1536" s="209"/>
      <c r="K1536" s="209"/>
      <c r="L1536" s="244">
        <v>0</v>
      </c>
      <c r="M1536" s="244">
        <v>0</v>
      </c>
      <c r="N1536" s="244">
        <v>0</v>
      </c>
      <c r="O1536" s="244">
        <v>0</v>
      </c>
      <c r="P1536" s="211">
        <v>0</v>
      </c>
      <c r="Q1536" s="212">
        <v>0</v>
      </c>
    </row>
    <row r="1537" spans="1:17" ht="11.25" customHeight="1">
      <c r="A1537" s="124">
        <f t="shared" si="23"/>
        <v>336</v>
      </c>
      <c r="B1537" s="53" t="s">
        <v>199</v>
      </c>
      <c r="C1537" s="249">
        <v>1</v>
      </c>
      <c r="D1537" s="55">
        <v>35648</v>
      </c>
      <c r="E1537" s="92">
        <v>0</v>
      </c>
      <c r="F1537" s="53" t="s">
        <v>90</v>
      </c>
      <c r="G1537" s="53" t="s">
        <v>728</v>
      </c>
      <c r="H1537" s="53" t="s">
        <v>90</v>
      </c>
      <c r="I1537" s="53" t="s">
        <v>94</v>
      </c>
      <c r="J1537" s="53"/>
      <c r="K1537" s="53"/>
      <c r="L1537" s="205">
        <v>0</v>
      </c>
      <c r="M1537" s="205">
        <v>0</v>
      </c>
      <c r="N1537" s="205">
        <v>0</v>
      </c>
      <c r="O1537" s="205">
        <v>0</v>
      </c>
      <c r="P1537" s="187">
        <v>0</v>
      </c>
      <c r="Q1537" s="188">
        <v>0</v>
      </c>
    </row>
    <row r="1538" spans="1:17" s="4" customFormat="1" ht="11.25" customHeight="1">
      <c r="A1538" s="124">
        <f t="shared" si="23"/>
        <v>336</v>
      </c>
      <c r="B1538" s="53" t="s">
        <v>199</v>
      </c>
      <c r="C1538" s="249">
        <v>2</v>
      </c>
      <c r="D1538" s="55">
        <v>35648</v>
      </c>
      <c r="E1538" s="92">
        <v>0</v>
      </c>
      <c r="F1538" s="53" t="s">
        <v>90</v>
      </c>
      <c r="G1538" s="53" t="s">
        <v>728</v>
      </c>
      <c r="H1538" s="53" t="s">
        <v>90</v>
      </c>
      <c r="I1538" s="53" t="s">
        <v>94</v>
      </c>
      <c r="J1538" s="53"/>
      <c r="K1538" s="53"/>
      <c r="L1538" s="205">
        <v>0</v>
      </c>
      <c r="M1538" s="205">
        <v>0</v>
      </c>
      <c r="N1538" s="205">
        <v>0</v>
      </c>
      <c r="O1538" s="205">
        <v>0</v>
      </c>
      <c r="P1538" s="187">
        <v>0</v>
      </c>
      <c r="Q1538" s="188">
        <v>0</v>
      </c>
    </row>
    <row r="1539" spans="1:17" ht="11.25" customHeight="1">
      <c r="A1539" s="124">
        <f t="shared" si="23"/>
        <v>336</v>
      </c>
      <c r="B1539" s="53" t="s">
        <v>199</v>
      </c>
      <c r="C1539" s="249">
        <v>3</v>
      </c>
      <c r="D1539" s="55">
        <v>35648</v>
      </c>
      <c r="E1539" s="92">
        <v>0</v>
      </c>
      <c r="F1539" s="53" t="s">
        <v>90</v>
      </c>
      <c r="G1539" s="53" t="s">
        <v>728</v>
      </c>
      <c r="H1539" s="53" t="s">
        <v>90</v>
      </c>
      <c r="I1539" s="53" t="s">
        <v>94</v>
      </c>
      <c r="J1539" s="53"/>
      <c r="K1539" s="53"/>
      <c r="L1539" s="205">
        <v>0</v>
      </c>
      <c r="M1539" s="205">
        <v>0</v>
      </c>
      <c r="N1539" s="205">
        <v>0</v>
      </c>
      <c r="O1539" s="205">
        <v>0</v>
      </c>
      <c r="P1539" s="187">
        <v>0</v>
      </c>
      <c r="Q1539" s="188">
        <v>0</v>
      </c>
    </row>
    <row r="1540" spans="1:17" ht="11.25" customHeight="1">
      <c r="A1540" s="267">
        <f t="shared" ref="A1540:A1603" si="24">IF(C1540&gt;0,A1539,A1539+1)</f>
        <v>337</v>
      </c>
      <c r="B1540" s="209" t="s">
        <v>299</v>
      </c>
      <c r="C1540" s="248">
        <v>0</v>
      </c>
      <c r="D1540" s="210"/>
      <c r="E1540" s="271">
        <f>SUM(E1541:E1543)</f>
        <v>99</v>
      </c>
      <c r="F1540" s="209" t="s">
        <v>300</v>
      </c>
      <c r="G1540" s="209" t="s">
        <v>728</v>
      </c>
      <c r="H1540" s="209" t="s">
        <v>380</v>
      </c>
      <c r="I1540" s="209" t="s">
        <v>94</v>
      </c>
      <c r="J1540" s="209"/>
      <c r="K1540" s="209"/>
      <c r="L1540" s="244">
        <v>245.90429999999998</v>
      </c>
      <c r="M1540" s="244">
        <v>0</v>
      </c>
      <c r="N1540" s="244">
        <v>0</v>
      </c>
      <c r="O1540" s="244">
        <v>0</v>
      </c>
      <c r="P1540" s="211">
        <v>0</v>
      </c>
      <c r="Q1540" s="212">
        <v>0</v>
      </c>
    </row>
    <row r="1541" spans="1:17" ht="11.25" customHeight="1">
      <c r="A1541" s="124">
        <f t="shared" si="24"/>
        <v>337</v>
      </c>
      <c r="B1541" s="53" t="s">
        <v>299</v>
      </c>
      <c r="C1541" s="249">
        <v>1</v>
      </c>
      <c r="D1541" s="55">
        <v>25703</v>
      </c>
      <c r="E1541" s="8">
        <v>33</v>
      </c>
      <c r="F1541" s="53" t="s">
        <v>300</v>
      </c>
      <c r="G1541" s="53" t="s">
        <v>728</v>
      </c>
      <c r="H1541" s="53" t="s">
        <v>380</v>
      </c>
      <c r="I1541" s="53" t="s">
        <v>94</v>
      </c>
      <c r="J1541" s="53"/>
      <c r="K1541" s="53"/>
      <c r="L1541" s="234">
        <v>175.13989999999998</v>
      </c>
      <c r="M1541" s="205">
        <v>0</v>
      </c>
      <c r="N1541" s="205">
        <v>0</v>
      </c>
      <c r="O1541" s="205">
        <v>0</v>
      </c>
      <c r="P1541" s="187">
        <v>0</v>
      </c>
      <c r="Q1541" s="188">
        <v>0</v>
      </c>
    </row>
    <row r="1542" spans="1:17" s="4" customFormat="1" ht="11.25" customHeight="1">
      <c r="A1542" s="124">
        <f t="shared" si="24"/>
        <v>337</v>
      </c>
      <c r="B1542" s="53" t="s">
        <v>299</v>
      </c>
      <c r="C1542" s="249">
        <v>2</v>
      </c>
      <c r="D1542" s="55">
        <v>25909</v>
      </c>
      <c r="E1542" s="8">
        <v>33</v>
      </c>
      <c r="F1542" s="53" t="s">
        <v>300</v>
      </c>
      <c r="G1542" s="53" t="s">
        <v>728</v>
      </c>
      <c r="H1542" s="53" t="s">
        <v>380</v>
      </c>
      <c r="I1542" s="53" t="s">
        <v>94</v>
      </c>
      <c r="J1542" s="53"/>
      <c r="K1542" s="53"/>
      <c r="L1542" s="234">
        <v>33.103649999999995</v>
      </c>
      <c r="M1542" s="205">
        <v>0</v>
      </c>
      <c r="N1542" s="205">
        <v>0</v>
      </c>
      <c r="O1542" s="205">
        <v>0</v>
      </c>
      <c r="P1542" s="187">
        <v>0</v>
      </c>
      <c r="Q1542" s="188">
        <v>0</v>
      </c>
    </row>
    <row r="1543" spans="1:17" ht="11.25" customHeight="1">
      <c r="A1543" s="124">
        <f t="shared" si="24"/>
        <v>337</v>
      </c>
      <c r="B1543" s="53" t="s">
        <v>299</v>
      </c>
      <c r="C1543" s="249">
        <v>3</v>
      </c>
      <c r="D1543" s="55">
        <v>26032</v>
      </c>
      <c r="E1543" s="8">
        <v>33</v>
      </c>
      <c r="F1543" s="53" t="s">
        <v>300</v>
      </c>
      <c r="G1543" s="53" t="s">
        <v>728</v>
      </c>
      <c r="H1543" s="53" t="s">
        <v>380</v>
      </c>
      <c r="I1543" s="53" t="s">
        <v>94</v>
      </c>
      <c r="J1543" s="53"/>
      <c r="K1543" s="53"/>
      <c r="L1543" s="234">
        <v>37.66075</v>
      </c>
      <c r="M1543" s="205">
        <v>0</v>
      </c>
      <c r="N1543" s="205">
        <v>0</v>
      </c>
      <c r="O1543" s="205">
        <v>0</v>
      </c>
      <c r="P1543" s="187">
        <v>0</v>
      </c>
      <c r="Q1543" s="188">
        <v>0</v>
      </c>
    </row>
    <row r="1544" spans="1:17" ht="11.25" customHeight="1">
      <c r="A1544" s="267">
        <f t="shared" si="24"/>
        <v>338</v>
      </c>
      <c r="B1544" s="209" t="s">
        <v>1112</v>
      </c>
      <c r="C1544" s="248">
        <v>0</v>
      </c>
      <c r="D1544" s="210"/>
      <c r="E1544" s="271">
        <f>SUM(E1545:E1557)</f>
        <v>1000</v>
      </c>
      <c r="F1544" s="209" t="s">
        <v>300</v>
      </c>
      <c r="G1544" s="209" t="s">
        <v>728</v>
      </c>
      <c r="H1544" s="209" t="s">
        <v>301</v>
      </c>
      <c r="I1544" s="209" t="s">
        <v>827</v>
      </c>
      <c r="J1544" s="209" t="s">
        <v>571</v>
      </c>
      <c r="K1544" s="209" t="s">
        <v>826</v>
      </c>
      <c r="L1544" s="244">
        <v>4701.9129999999996</v>
      </c>
      <c r="M1544" s="244">
        <v>4249.2390000000005</v>
      </c>
      <c r="N1544" s="244">
        <v>0</v>
      </c>
      <c r="O1544" s="244">
        <v>41383.271000000001</v>
      </c>
      <c r="P1544" s="211">
        <v>5307248.8908495177</v>
      </c>
      <c r="Q1544" s="212">
        <v>1.128742469469239</v>
      </c>
    </row>
    <row r="1545" spans="1:17" s="4" customFormat="1" ht="11.25" customHeight="1">
      <c r="A1545" s="124">
        <f t="shared" si="24"/>
        <v>338</v>
      </c>
      <c r="B1545" s="53" t="s">
        <v>1112</v>
      </c>
      <c r="C1545" s="249">
        <v>1</v>
      </c>
      <c r="D1545" s="55">
        <v>24652</v>
      </c>
      <c r="E1545" s="92">
        <v>0</v>
      </c>
      <c r="F1545" s="53" t="s">
        <v>300</v>
      </c>
      <c r="G1545" s="53" t="s">
        <v>728</v>
      </c>
      <c r="H1545" s="53" t="s">
        <v>301</v>
      </c>
      <c r="I1545" s="53" t="s">
        <v>827</v>
      </c>
      <c r="J1545" s="53" t="s">
        <v>571</v>
      </c>
      <c r="K1545" s="53" t="s">
        <v>826</v>
      </c>
      <c r="L1545" s="205">
        <v>0</v>
      </c>
      <c r="M1545" s="205">
        <v>0</v>
      </c>
      <c r="N1545" s="205">
        <v>0</v>
      </c>
      <c r="O1545" s="205">
        <v>0</v>
      </c>
      <c r="P1545" s="187">
        <v>0</v>
      </c>
      <c r="Q1545" s="188">
        <v>0</v>
      </c>
    </row>
    <row r="1546" spans="1:17" ht="11.25" customHeight="1">
      <c r="A1546" s="124">
        <f t="shared" si="24"/>
        <v>338</v>
      </c>
      <c r="B1546" s="53" t="s">
        <v>1112</v>
      </c>
      <c r="C1546" s="249">
        <v>2</v>
      </c>
      <c r="D1546" s="55">
        <v>24908</v>
      </c>
      <c r="E1546" s="92">
        <v>0</v>
      </c>
      <c r="F1546" s="53" t="s">
        <v>300</v>
      </c>
      <c r="G1546" s="53" t="s">
        <v>728</v>
      </c>
      <c r="H1546" s="53" t="s">
        <v>301</v>
      </c>
      <c r="I1546" s="53" t="s">
        <v>827</v>
      </c>
      <c r="J1546" s="53" t="s">
        <v>571</v>
      </c>
      <c r="K1546" s="53" t="s">
        <v>826</v>
      </c>
      <c r="L1546" s="205">
        <v>0</v>
      </c>
      <c r="M1546" s="205">
        <v>0</v>
      </c>
      <c r="N1546" s="205">
        <v>0</v>
      </c>
      <c r="O1546" s="205">
        <v>0</v>
      </c>
      <c r="P1546" s="187">
        <v>0</v>
      </c>
      <c r="Q1546" s="188">
        <v>0</v>
      </c>
    </row>
    <row r="1547" spans="1:17" ht="11.25" customHeight="1">
      <c r="A1547" s="124">
        <f t="shared" si="24"/>
        <v>338</v>
      </c>
      <c r="B1547" s="53" t="s">
        <v>1112</v>
      </c>
      <c r="C1547" s="250">
        <v>3</v>
      </c>
      <c r="D1547" s="138">
        <v>25124</v>
      </c>
      <c r="E1547" s="92">
        <v>0</v>
      </c>
      <c r="F1547" s="53" t="s">
        <v>300</v>
      </c>
      <c r="G1547" s="53" t="s">
        <v>728</v>
      </c>
      <c r="H1547" s="53" t="s">
        <v>301</v>
      </c>
      <c r="I1547" s="136" t="s">
        <v>827</v>
      </c>
      <c r="J1547" s="136" t="s">
        <v>571</v>
      </c>
      <c r="K1547" s="136" t="s">
        <v>826</v>
      </c>
      <c r="L1547" s="205">
        <v>0</v>
      </c>
      <c r="M1547" s="205">
        <v>0</v>
      </c>
      <c r="N1547" s="205">
        <v>0</v>
      </c>
      <c r="O1547" s="205">
        <v>0</v>
      </c>
      <c r="P1547" s="187">
        <v>0</v>
      </c>
      <c r="Q1547" s="188">
        <v>0</v>
      </c>
    </row>
    <row r="1548" spans="1:17" s="4" customFormat="1" ht="11.25" customHeight="1">
      <c r="A1548" s="124">
        <f t="shared" si="24"/>
        <v>338</v>
      </c>
      <c r="B1548" s="53" t="s">
        <v>1112</v>
      </c>
      <c r="C1548" s="249">
        <v>4</v>
      </c>
      <c r="D1548" s="55">
        <v>25400</v>
      </c>
      <c r="E1548" s="92">
        <v>0</v>
      </c>
      <c r="F1548" s="53" t="s">
        <v>300</v>
      </c>
      <c r="G1548" s="53" t="s">
        <v>728</v>
      </c>
      <c r="H1548" s="53" t="s">
        <v>301</v>
      </c>
      <c r="I1548" s="53" t="s">
        <v>827</v>
      </c>
      <c r="J1548" s="53" t="s">
        <v>571</v>
      </c>
      <c r="K1548" s="53" t="s">
        <v>826</v>
      </c>
      <c r="L1548" s="205">
        <v>0</v>
      </c>
      <c r="M1548" s="205">
        <v>0</v>
      </c>
      <c r="N1548" s="205">
        <v>0</v>
      </c>
      <c r="O1548" s="205">
        <v>0</v>
      </c>
      <c r="P1548" s="187">
        <v>0</v>
      </c>
      <c r="Q1548" s="188">
        <v>0</v>
      </c>
    </row>
    <row r="1549" spans="1:17" s="4" customFormat="1" ht="11.25" customHeight="1">
      <c r="A1549" s="124">
        <f t="shared" si="24"/>
        <v>338</v>
      </c>
      <c r="B1549" s="53" t="s">
        <v>1112</v>
      </c>
      <c r="C1549" s="249">
        <v>5</v>
      </c>
      <c r="D1549" s="55">
        <v>26144</v>
      </c>
      <c r="E1549" s="92">
        <v>0</v>
      </c>
      <c r="F1549" s="53" t="s">
        <v>300</v>
      </c>
      <c r="G1549" s="53" t="s">
        <v>728</v>
      </c>
      <c r="H1549" s="53" t="s">
        <v>301</v>
      </c>
      <c r="I1549" s="53" t="s">
        <v>827</v>
      </c>
      <c r="J1549" s="53" t="s">
        <v>571</v>
      </c>
      <c r="K1549" s="53" t="s">
        <v>826</v>
      </c>
      <c r="L1549" s="205">
        <v>0</v>
      </c>
      <c r="M1549" s="205">
        <v>0</v>
      </c>
      <c r="N1549" s="205">
        <v>0</v>
      </c>
      <c r="O1549" s="205">
        <v>0</v>
      </c>
      <c r="P1549" s="187">
        <v>0</v>
      </c>
      <c r="Q1549" s="188">
        <v>0</v>
      </c>
    </row>
    <row r="1550" spans="1:17" ht="11.25" customHeight="1">
      <c r="A1550" s="124">
        <f t="shared" si="24"/>
        <v>338</v>
      </c>
      <c r="B1550" s="53" t="s">
        <v>1112</v>
      </c>
      <c r="C1550" s="249">
        <v>6</v>
      </c>
      <c r="D1550" s="55">
        <v>26968</v>
      </c>
      <c r="E1550" s="92">
        <v>0</v>
      </c>
      <c r="F1550" s="53" t="s">
        <v>300</v>
      </c>
      <c r="G1550" s="53" t="s">
        <v>728</v>
      </c>
      <c r="H1550" s="53" t="s">
        <v>301</v>
      </c>
      <c r="I1550" s="53" t="s">
        <v>827</v>
      </c>
      <c r="J1550" s="53" t="s">
        <v>571</v>
      </c>
      <c r="K1550" s="53" t="s">
        <v>826</v>
      </c>
      <c r="L1550" s="205">
        <v>0</v>
      </c>
      <c r="M1550" s="205">
        <v>0</v>
      </c>
      <c r="N1550" s="205">
        <v>0</v>
      </c>
      <c r="O1550" s="205">
        <v>0</v>
      </c>
      <c r="P1550" s="187">
        <v>0</v>
      </c>
      <c r="Q1550" s="188">
        <v>0</v>
      </c>
    </row>
    <row r="1551" spans="1:17" s="4" customFormat="1" ht="11.25" customHeight="1">
      <c r="A1551" s="124">
        <f t="shared" si="24"/>
        <v>338</v>
      </c>
      <c r="B1551" s="53" t="s">
        <v>1112</v>
      </c>
      <c r="C1551" s="249">
        <v>7</v>
      </c>
      <c r="D1551" s="55">
        <v>27377</v>
      </c>
      <c r="E1551" s="92">
        <v>0</v>
      </c>
      <c r="F1551" s="53" t="s">
        <v>300</v>
      </c>
      <c r="G1551" s="53" t="s">
        <v>728</v>
      </c>
      <c r="H1551" s="53" t="s">
        <v>301</v>
      </c>
      <c r="I1551" s="53" t="s">
        <v>827</v>
      </c>
      <c r="J1551" s="53" t="s">
        <v>571</v>
      </c>
      <c r="K1551" s="53" t="s">
        <v>826</v>
      </c>
      <c r="L1551" s="205">
        <v>0</v>
      </c>
      <c r="M1551" s="205">
        <v>0</v>
      </c>
      <c r="N1551" s="205">
        <v>0</v>
      </c>
      <c r="O1551" s="205">
        <v>0</v>
      </c>
      <c r="P1551" s="187">
        <v>0</v>
      </c>
      <c r="Q1551" s="188">
        <v>0</v>
      </c>
    </row>
    <row r="1552" spans="1:17" ht="11.25" customHeight="1">
      <c r="A1552" s="124">
        <f t="shared" si="24"/>
        <v>338</v>
      </c>
      <c r="B1552" s="53" t="s">
        <v>1112</v>
      </c>
      <c r="C1552" s="249">
        <v>8</v>
      </c>
      <c r="D1552" s="55">
        <v>27652</v>
      </c>
      <c r="E1552" s="92">
        <v>0</v>
      </c>
      <c r="F1552" s="53" t="s">
        <v>300</v>
      </c>
      <c r="G1552" s="53" t="s">
        <v>728</v>
      </c>
      <c r="H1552" s="53" t="s">
        <v>301</v>
      </c>
      <c r="I1552" s="53" t="s">
        <v>827</v>
      </c>
      <c r="J1552" s="53" t="s">
        <v>571</v>
      </c>
      <c r="K1552" s="53" t="s">
        <v>826</v>
      </c>
      <c r="L1552" s="205">
        <v>0</v>
      </c>
      <c r="M1552" s="205">
        <v>0</v>
      </c>
      <c r="N1552" s="205">
        <v>0</v>
      </c>
      <c r="O1552" s="205">
        <v>0</v>
      </c>
      <c r="P1552" s="187">
        <v>0</v>
      </c>
      <c r="Q1552" s="188">
        <v>0</v>
      </c>
    </row>
    <row r="1553" spans="1:17" ht="11.25" customHeight="1">
      <c r="A1553" s="124">
        <f t="shared" si="24"/>
        <v>338</v>
      </c>
      <c r="B1553" s="53" t="s">
        <v>1112</v>
      </c>
      <c r="C1553" s="249">
        <v>9</v>
      </c>
      <c r="D1553" s="55">
        <v>29246</v>
      </c>
      <c r="E1553" s="92">
        <v>200</v>
      </c>
      <c r="F1553" s="53" t="s">
        <v>300</v>
      </c>
      <c r="G1553" s="53" t="s">
        <v>728</v>
      </c>
      <c r="H1553" s="53" t="s">
        <v>301</v>
      </c>
      <c r="I1553" s="53" t="s">
        <v>827</v>
      </c>
      <c r="J1553" s="53" t="s">
        <v>571</v>
      </c>
      <c r="K1553" s="53" t="s">
        <v>826</v>
      </c>
      <c r="L1553" s="234">
        <v>885.85599999999999</v>
      </c>
      <c r="M1553" s="234">
        <v>803.94</v>
      </c>
      <c r="N1553" s="234">
        <v>0</v>
      </c>
      <c r="O1553" s="234">
        <v>10618.683000000001</v>
      </c>
      <c r="P1553" s="187">
        <v>1011462.4591284014</v>
      </c>
      <c r="Q1553" s="188">
        <v>1.1417910576080101</v>
      </c>
    </row>
    <row r="1554" spans="1:17" ht="11.25" customHeight="1">
      <c r="A1554" s="124">
        <f t="shared" si="24"/>
        <v>338</v>
      </c>
      <c r="B1554" s="53" t="s">
        <v>1112</v>
      </c>
      <c r="C1554" s="249">
        <v>10</v>
      </c>
      <c r="D1554" s="55">
        <v>28869</v>
      </c>
      <c r="E1554" s="92">
        <v>200</v>
      </c>
      <c r="F1554" s="53" t="s">
        <v>300</v>
      </c>
      <c r="G1554" s="53" t="s">
        <v>728</v>
      </c>
      <c r="H1554" s="53" t="s">
        <v>301</v>
      </c>
      <c r="I1554" s="53" t="s">
        <v>827</v>
      </c>
      <c r="J1554" s="53" t="s">
        <v>571</v>
      </c>
      <c r="K1554" s="53" t="s">
        <v>826</v>
      </c>
      <c r="L1554" s="234">
        <v>1028.1669999999999</v>
      </c>
      <c r="M1554" s="234">
        <v>926.86</v>
      </c>
      <c r="N1554" s="234">
        <v>0</v>
      </c>
      <c r="O1554" s="234">
        <v>7217.6409999999996</v>
      </c>
      <c r="P1554" s="187">
        <v>1152869.2345725768</v>
      </c>
      <c r="Q1554" s="188">
        <v>1.1212859725828361</v>
      </c>
    </row>
    <row r="1555" spans="1:17" s="4" customFormat="1" ht="11.25" customHeight="1">
      <c r="A1555" s="124">
        <f t="shared" si="24"/>
        <v>338</v>
      </c>
      <c r="B1555" s="53" t="s">
        <v>1112</v>
      </c>
      <c r="C1555" s="249">
        <v>11</v>
      </c>
      <c r="D1555" s="55">
        <v>28490</v>
      </c>
      <c r="E1555" s="92">
        <v>200</v>
      </c>
      <c r="F1555" s="53" t="s">
        <v>300</v>
      </c>
      <c r="G1555" s="53" t="s">
        <v>728</v>
      </c>
      <c r="H1555" s="53" t="s">
        <v>301</v>
      </c>
      <c r="I1555" s="53" t="s">
        <v>827</v>
      </c>
      <c r="J1555" s="53" t="s">
        <v>571</v>
      </c>
      <c r="K1555" s="53" t="s">
        <v>826</v>
      </c>
      <c r="L1555" s="234">
        <v>744.36099999999999</v>
      </c>
      <c r="M1555" s="234">
        <v>677.86099999999999</v>
      </c>
      <c r="N1555" s="234">
        <v>0</v>
      </c>
      <c r="O1555" s="234">
        <v>12520.701999999999</v>
      </c>
      <c r="P1555" s="187">
        <v>862240.41140636313</v>
      </c>
      <c r="Q1555" s="188">
        <v>1.1583632288719627</v>
      </c>
    </row>
    <row r="1556" spans="1:17" ht="11.25" customHeight="1">
      <c r="A1556" s="124">
        <f t="shared" si="24"/>
        <v>338</v>
      </c>
      <c r="B1556" s="53" t="s">
        <v>1112</v>
      </c>
      <c r="C1556" s="249">
        <v>12</v>
      </c>
      <c r="D1556" s="55">
        <v>29673</v>
      </c>
      <c r="E1556" s="92">
        <v>200</v>
      </c>
      <c r="F1556" s="53" t="s">
        <v>300</v>
      </c>
      <c r="G1556" s="53" t="s">
        <v>728</v>
      </c>
      <c r="H1556" s="53" t="s">
        <v>301</v>
      </c>
      <c r="I1556" s="53" t="s">
        <v>827</v>
      </c>
      <c r="J1556" s="53" t="s">
        <v>571</v>
      </c>
      <c r="K1556" s="53" t="s">
        <v>826</v>
      </c>
      <c r="L1556" s="234">
        <v>1050.8699999999999</v>
      </c>
      <c r="M1556" s="234">
        <v>944.00300000000004</v>
      </c>
      <c r="N1556" s="234">
        <v>0</v>
      </c>
      <c r="O1556" s="234">
        <v>4951.8980000000001</v>
      </c>
      <c r="P1556" s="187">
        <v>1167869.0517129134</v>
      </c>
      <c r="Q1556" s="188">
        <v>1.1113354189508824</v>
      </c>
    </row>
    <row r="1557" spans="1:17" ht="11.25" customHeight="1">
      <c r="A1557" s="124">
        <f t="shared" si="24"/>
        <v>338</v>
      </c>
      <c r="B1557" s="53" t="s">
        <v>1112</v>
      </c>
      <c r="C1557" s="249">
        <v>13</v>
      </c>
      <c r="D1557" s="55">
        <v>30153</v>
      </c>
      <c r="E1557" s="92">
        <v>200</v>
      </c>
      <c r="F1557" s="53" t="s">
        <v>300</v>
      </c>
      <c r="G1557" s="53" t="s">
        <v>728</v>
      </c>
      <c r="H1557" s="53" t="s">
        <v>301</v>
      </c>
      <c r="I1557" s="53" t="s">
        <v>827</v>
      </c>
      <c r="J1557" s="53" t="s">
        <v>571</v>
      </c>
      <c r="K1557" s="53" t="s">
        <v>826</v>
      </c>
      <c r="L1557" s="234">
        <v>992.65899999999999</v>
      </c>
      <c r="M1557" s="234">
        <v>896.57500000000005</v>
      </c>
      <c r="N1557" s="234">
        <v>0</v>
      </c>
      <c r="O1557" s="234">
        <v>6074.3469999999998</v>
      </c>
      <c r="P1557" s="187">
        <v>1112807.734029263</v>
      </c>
      <c r="Q1557" s="188">
        <v>1.1210372686181893</v>
      </c>
    </row>
    <row r="1558" spans="1:17" s="4" customFormat="1" ht="11.25" customHeight="1">
      <c r="A1558" s="267">
        <f t="shared" si="24"/>
        <v>339</v>
      </c>
      <c r="B1558" s="213" t="s">
        <v>623</v>
      </c>
      <c r="C1558" s="245">
        <v>0</v>
      </c>
      <c r="D1558" s="208"/>
      <c r="E1558" s="271">
        <f>SUM(E1559:E1566)</f>
        <v>520</v>
      </c>
      <c r="F1558" s="213" t="s">
        <v>520</v>
      </c>
      <c r="G1558" s="213" t="s">
        <v>569</v>
      </c>
      <c r="H1558" s="213" t="s">
        <v>539</v>
      </c>
      <c r="I1558" s="213" t="s">
        <v>94</v>
      </c>
      <c r="J1558" s="213"/>
      <c r="K1558" s="213"/>
      <c r="L1558" s="244">
        <v>1823.0987</v>
      </c>
      <c r="M1558" s="244">
        <v>0</v>
      </c>
      <c r="N1558" s="244">
        <v>0</v>
      </c>
      <c r="O1558" s="244">
        <v>0</v>
      </c>
      <c r="P1558" s="211">
        <v>0</v>
      </c>
      <c r="Q1558" s="212">
        <v>0</v>
      </c>
    </row>
    <row r="1559" spans="1:17" s="4" customFormat="1" ht="11.25" customHeight="1">
      <c r="A1559" s="124">
        <f t="shared" si="24"/>
        <v>339</v>
      </c>
      <c r="B1559" s="53" t="s">
        <v>623</v>
      </c>
      <c r="C1559" s="249">
        <v>1</v>
      </c>
      <c r="D1559" s="55">
        <v>39284</v>
      </c>
      <c r="E1559" s="8">
        <v>65</v>
      </c>
      <c r="F1559" s="53" t="s">
        <v>520</v>
      </c>
      <c r="G1559" s="53" t="s">
        <v>569</v>
      </c>
      <c r="H1559" s="53" t="s">
        <v>539</v>
      </c>
      <c r="I1559" s="53" t="s">
        <v>94</v>
      </c>
      <c r="J1559" s="53"/>
      <c r="K1559" s="53"/>
      <c r="L1559" s="234">
        <v>254.02350000000001</v>
      </c>
      <c r="M1559" s="205">
        <v>0</v>
      </c>
      <c r="N1559" s="205">
        <v>0</v>
      </c>
      <c r="O1559" s="205">
        <v>0</v>
      </c>
      <c r="P1559" s="187">
        <v>0</v>
      </c>
      <c r="Q1559" s="188">
        <v>0</v>
      </c>
    </row>
    <row r="1560" spans="1:17" ht="11.25" customHeight="1">
      <c r="A1560" s="124">
        <f t="shared" si="24"/>
        <v>339</v>
      </c>
      <c r="B1560" s="53" t="s">
        <v>623</v>
      </c>
      <c r="C1560" s="249">
        <v>2</v>
      </c>
      <c r="D1560" s="55">
        <v>39303</v>
      </c>
      <c r="E1560" s="8">
        <v>65</v>
      </c>
      <c r="F1560" s="53" t="s">
        <v>520</v>
      </c>
      <c r="G1560" s="53" t="s">
        <v>569</v>
      </c>
      <c r="H1560" s="53" t="s">
        <v>539</v>
      </c>
      <c r="I1560" s="53" t="s">
        <v>94</v>
      </c>
      <c r="J1560" s="53"/>
      <c r="K1560" s="53"/>
      <c r="L1560" s="234">
        <v>228.17340000000002</v>
      </c>
      <c r="M1560" s="205">
        <v>0</v>
      </c>
      <c r="N1560" s="205">
        <v>0</v>
      </c>
      <c r="O1560" s="205">
        <v>0</v>
      </c>
      <c r="P1560" s="187">
        <v>0</v>
      </c>
      <c r="Q1560" s="188">
        <v>0</v>
      </c>
    </row>
    <row r="1561" spans="1:17" s="4" customFormat="1" ht="11.25" customHeight="1">
      <c r="A1561" s="124">
        <f t="shared" si="24"/>
        <v>339</v>
      </c>
      <c r="B1561" s="53" t="s">
        <v>623</v>
      </c>
      <c r="C1561" s="249">
        <v>3</v>
      </c>
      <c r="D1561" s="55">
        <v>39323</v>
      </c>
      <c r="E1561" s="8">
        <v>65</v>
      </c>
      <c r="F1561" s="53" t="s">
        <v>520</v>
      </c>
      <c r="G1561" s="53" t="s">
        <v>569</v>
      </c>
      <c r="H1561" s="53" t="s">
        <v>539</v>
      </c>
      <c r="I1561" s="53" t="s">
        <v>94</v>
      </c>
      <c r="J1561" s="53"/>
      <c r="K1561" s="53"/>
      <c r="L1561" s="234">
        <v>204.3133</v>
      </c>
      <c r="M1561" s="205">
        <v>0</v>
      </c>
      <c r="N1561" s="205">
        <v>0</v>
      </c>
      <c r="O1561" s="205">
        <v>0</v>
      </c>
      <c r="P1561" s="187">
        <v>0</v>
      </c>
      <c r="Q1561" s="188">
        <v>0</v>
      </c>
    </row>
    <row r="1562" spans="1:17" ht="11.25" customHeight="1">
      <c r="A1562" s="124">
        <f t="shared" si="24"/>
        <v>339</v>
      </c>
      <c r="B1562" s="53" t="s">
        <v>623</v>
      </c>
      <c r="C1562" s="249">
        <v>4</v>
      </c>
      <c r="D1562" s="55">
        <v>39338</v>
      </c>
      <c r="E1562" s="8">
        <v>65</v>
      </c>
      <c r="F1562" s="53" t="s">
        <v>520</v>
      </c>
      <c r="G1562" s="53" t="s">
        <v>569</v>
      </c>
      <c r="H1562" s="53" t="s">
        <v>539</v>
      </c>
      <c r="I1562" s="53" t="s">
        <v>94</v>
      </c>
      <c r="J1562" s="53"/>
      <c r="K1562" s="53"/>
      <c r="L1562" s="234">
        <v>194.39314999999999</v>
      </c>
      <c r="M1562" s="205">
        <v>0</v>
      </c>
      <c r="N1562" s="205">
        <v>0</v>
      </c>
      <c r="O1562" s="205">
        <v>0</v>
      </c>
      <c r="P1562" s="187">
        <v>0</v>
      </c>
      <c r="Q1562" s="188">
        <v>0</v>
      </c>
    </row>
    <row r="1563" spans="1:17" ht="11.25" customHeight="1">
      <c r="A1563" s="124">
        <f t="shared" si="24"/>
        <v>339</v>
      </c>
      <c r="B1563" s="53" t="s">
        <v>623</v>
      </c>
      <c r="C1563" s="249">
        <v>5</v>
      </c>
      <c r="D1563" s="55">
        <v>39354</v>
      </c>
      <c r="E1563" s="8">
        <v>65</v>
      </c>
      <c r="F1563" s="53" t="s">
        <v>520</v>
      </c>
      <c r="G1563" s="53" t="s">
        <v>569</v>
      </c>
      <c r="H1563" s="53" t="s">
        <v>539</v>
      </c>
      <c r="I1563" s="53" t="s">
        <v>94</v>
      </c>
      <c r="J1563" s="53"/>
      <c r="K1563" s="53"/>
      <c r="L1563" s="234">
        <v>178.41344999999998</v>
      </c>
      <c r="M1563" s="205">
        <v>0</v>
      </c>
      <c r="N1563" s="205">
        <v>0</v>
      </c>
      <c r="O1563" s="205">
        <v>0</v>
      </c>
      <c r="P1563" s="187">
        <v>0</v>
      </c>
      <c r="Q1563" s="188">
        <v>0</v>
      </c>
    </row>
    <row r="1564" spans="1:17" s="97" customFormat="1" ht="11.25" customHeight="1">
      <c r="A1564" s="124">
        <f t="shared" si="24"/>
        <v>339</v>
      </c>
      <c r="B1564" s="53" t="s">
        <v>623</v>
      </c>
      <c r="C1564" s="249">
        <v>6</v>
      </c>
      <c r="D1564" s="55">
        <v>39373</v>
      </c>
      <c r="E1564" s="8">
        <v>65</v>
      </c>
      <c r="F1564" s="53" t="s">
        <v>520</v>
      </c>
      <c r="G1564" s="53" t="s">
        <v>569</v>
      </c>
      <c r="H1564" s="53" t="s">
        <v>539</v>
      </c>
      <c r="I1564" s="53" t="s">
        <v>94</v>
      </c>
      <c r="J1564" s="53"/>
      <c r="K1564" s="53"/>
      <c r="L1564" s="234">
        <v>251.59569999999999</v>
      </c>
      <c r="M1564" s="205">
        <v>0</v>
      </c>
      <c r="N1564" s="205">
        <v>0</v>
      </c>
      <c r="O1564" s="205">
        <v>0</v>
      </c>
      <c r="P1564" s="187">
        <v>0</v>
      </c>
      <c r="Q1564" s="188">
        <v>0</v>
      </c>
    </row>
    <row r="1565" spans="1:17" s="97" customFormat="1" ht="11.25" customHeight="1">
      <c r="A1565" s="124">
        <f t="shared" si="24"/>
        <v>339</v>
      </c>
      <c r="B1565" s="53" t="s">
        <v>623</v>
      </c>
      <c r="C1565" s="249">
        <v>7</v>
      </c>
      <c r="D1565" s="55">
        <v>39382</v>
      </c>
      <c r="E1565" s="8">
        <v>65</v>
      </c>
      <c r="F1565" s="53" t="s">
        <v>520</v>
      </c>
      <c r="G1565" s="53" t="s">
        <v>569</v>
      </c>
      <c r="H1565" s="53" t="s">
        <v>539</v>
      </c>
      <c r="I1565" s="53" t="s">
        <v>94</v>
      </c>
      <c r="J1565" s="53"/>
      <c r="K1565" s="53"/>
      <c r="L1565" s="234">
        <v>250.7201</v>
      </c>
      <c r="M1565" s="205">
        <v>0</v>
      </c>
      <c r="N1565" s="205">
        <v>0</v>
      </c>
      <c r="O1565" s="205">
        <v>0</v>
      </c>
      <c r="P1565" s="187">
        <v>0</v>
      </c>
      <c r="Q1565" s="188">
        <v>0</v>
      </c>
    </row>
    <row r="1566" spans="1:17" s="4" customFormat="1" ht="11.25" customHeight="1">
      <c r="A1566" s="124">
        <f t="shared" si="24"/>
        <v>339</v>
      </c>
      <c r="B1566" s="53" t="s">
        <v>623</v>
      </c>
      <c r="C1566" s="249">
        <v>8</v>
      </c>
      <c r="D1566" s="55">
        <v>39390</v>
      </c>
      <c r="E1566" s="8">
        <v>65</v>
      </c>
      <c r="F1566" s="53" t="s">
        <v>520</v>
      </c>
      <c r="G1566" s="53" t="s">
        <v>569</v>
      </c>
      <c r="H1566" s="53" t="s">
        <v>539</v>
      </c>
      <c r="I1566" s="53" t="s">
        <v>94</v>
      </c>
      <c r="J1566" s="53"/>
      <c r="K1566" s="53"/>
      <c r="L1566" s="234">
        <v>261.46609999999998</v>
      </c>
      <c r="M1566" s="205">
        <v>0</v>
      </c>
      <c r="N1566" s="205">
        <v>0</v>
      </c>
      <c r="O1566" s="205">
        <v>0</v>
      </c>
      <c r="P1566" s="187">
        <v>0</v>
      </c>
      <c r="Q1566" s="188">
        <v>0</v>
      </c>
    </row>
    <row r="1567" spans="1:17" ht="11.25" customHeight="1">
      <c r="A1567" s="267">
        <f t="shared" si="24"/>
        <v>340</v>
      </c>
      <c r="B1567" s="209" t="s">
        <v>793</v>
      </c>
      <c r="C1567" s="248">
        <v>0</v>
      </c>
      <c r="D1567" s="210"/>
      <c r="E1567" s="271">
        <f>SUM(E1568)</f>
        <v>330.5</v>
      </c>
      <c r="F1567" s="209" t="s">
        <v>142</v>
      </c>
      <c r="G1567" s="209" t="s">
        <v>326</v>
      </c>
      <c r="H1567" s="209" t="s">
        <v>794</v>
      </c>
      <c r="I1567" s="209" t="s">
        <v>827</v>
      </c>
      <c r="J1567" s="209" t="s">
        <v>576</v>
      </c>
      <c r="K1567" s="209" t="s">
        <v>513</v>
      </c>
      <c r="L1567" s="244">
        <v>0</v>
      </c>
      <c r="M1567" s="244">
        <v>0</v>
      </c>
      <c r="N1567" s="244">
        <v>0</v>
      </c>
      <c r="O1567" s="244">
        <v>0</v>
      </c>
      <c r="P1567" s="211">
        <v>0</v>
      </c>
      <c r="Q1567" s="212">
        <v>0</v>
      </c>
    </row>
    <row r="1568" spans="1:17" ht="11.25" customHeight="1">
      <c r="A1568" s="124">
        <f t="shared" si="24"/>
        <v>340</v>
      </c>
      <c r="B1568" s="53" t="s">
        <v>793</v>
      </c>
      <c r="C1568" s="249">
        <v>1</v>
      </c>
      <c r="D1568" s="55">
        <v>36944</v>
      </c>
      <c r="E1568" s="92">
        <v>330.5</v>
      </c>
      <c r="F1568" s="53" t="s">
        <v>142</v>
      </c>
      <c r="G1568" s="53" t="s">
        <v>326</v>
      </c>
      <c r="H1568" s="53" t="s">
        <v>794</v>
      </c>
      <c r="I1568" s="53" t="s">
        <v>827</v>
      </c>
      <c r="J1568" s="53" t="s">
        <v>576</v>
      </c>
      <c r="K1568" s="53" t="s">
        <v>513</v>
      </c>
      <c r="L1568" s="234">
        <v>0</v>
      </c>
      <c r="M1568" s="234">
        <v>0</v>
      </c>
      <c r="N1568" s="234">
        <v>0</v>
      </c>
      <c r="O1568" s="234">
        <v>0</v>
      </c>
      <c r="P1568" s="187">
        <v>0</v>
      </c>
      <c r="Q1568" s="188">
        <v>0</v>
      </c>
    </row>
    <row r="1569" spans="1:17" s="4" customFormat="1" ht="11.25" customHeight="1">
      <c r="A1569" s="267">
        <f t="shared" si="24"/>
        <v>341</v>
      </c>
      <c r="B1569" s="209" t="s">
        <v>566</v>
      </c>
      <c r="C1569" s="248">
        <v>0</v>
      </c>
      <c r="D1569" s="210"/>
      <c r="E1569" s="271">
        <f>SUM(E1570:E1573)</f>
        <v>655</v>
      </c>
      <c r="F1569" s="209" t="s">
        <v>315</v>
      </c>
      <c r="G1569" s="209" t="s">
        <v>326</v>
      </c>
      <c r="H1569" s="209" t="s">
        <v>50</v>
      </c>
      <c r="I1569" s="209" t="s">
        <v>827</v>
      </c>
      <c r="J1569" s="209" t="s">
        <v>576</v>
      </c>
      <c r="K1569" s="209" t="s">
        <v>513</v>
      </c>
      <c r="L1569" s="244">
        <v>0</v>
      </c>
      <c r="M1569" s="244">
        <v>0</v>
      </c>
      <c r="N1569" s="244">
        <v>0</v>
      </c>
      <c r="O1569" s="244">
        <v>0</v>
      </c>
      <c r="P1569" s="211">
        <v>0</v>
      </c>
      <c r="Q1569" s="212">
        <v>0</v>
      </c>
    </row>
    <row r="1570" spans="1:17" ht="11.25" customHeight="1">
      <c r="A1570" s="124">
        <f t="shared" si="24"/>
        <v>341</v>
      </c>
      <c r="B1570" s="53" t="s">
        <v>566</v>
      </c>
      <c r="C1570" s="249">
        <v>1</v>
      </c>
      <c r="D1570" s="55">
        <v>35713</v>
      </c>
      <c r="E1570" s="92">
        <v>135</v>
      </c>
      <c r="F1570" s="53" t="s">
        <v>315</v>
      </c>
      <c r="G1570" s="53" t="s">
        <v>326</v>
      </c>
      <c r="H1570" s="53" t="s">
        <v>50</v>
      </c>
      <c r="I1570" s="53" t="s">
        <v>827</v>
      </c>
      <c r="J1570" s="53" t="s">
        <v>576</v>
      </c>
      <c r="K1570" s="53" t="s">
        <v>513</v>
      </c>
      <c r="L1570" s="234">
        <v>0</v>
      </c>
      <c r="M1570" s="234">
        <v>0</v>
      </c>
      <c r="N1570" s="234">
        <v>0</v>
      </c>
      <c r="O1570" s="234">
        <v>0</v>
      </c>
      <c r="P1570" s="187">
        <v>0</v>
      </c>
      <c r="Q1570" s="188">
        <v>0</v>
      </c>
    </row>
    <row r="1571" spans="1:17" ht="11.25" customHeight="1">
      <c r="A1571" s="124">
        <f t="shared" si="24"/>
        <v>341</v>
      </c>
      <c r="B1571" s="53" t="s">
        <v>566</v>
      </c>
      <c r="C1571" s="249">
        <v>2</v>
      </c>
      <c r="D1571" s="55">
        <v>35948</v>
      </c>
      <c r="E1571" s="92">
        <v>135</v>
      </c>
      <c r="F1571" s="53" t="s">
        <v>315</v>
      </c>
      <c r="G1571" s="53" t="s">
        <v>326</v>
      </c>
      <c r="H1571" s="53" t="s">
        <v>50</v>
      </c>
      <c r="I1571" s="53" t="s">
        <v>827</v>
      </c>
      <c r="J1571" s="53" t="s">
        <v>576</v>
      </c>
      <c r="K1571" s="53" t="s">
        <v>513</v>
      </c>
      <c r="L1571" s="234">
        <v>0</v>
      </c>
      <c r="M1571" s="234">
        <v>0</v>
      </c>
      <c r="N1571" s="234">
        <v>0</v>
      </c>
      <c r="O1571" s="234">
        <v>0</v>
      </c>
      <c r="P1571" s="187">
        <v>0</v>
      </c>
      <c r="Q1571" s="188">
        <v>0</v>
      </c>
    </row>
    <row r="1572" spans="1:17" ht="11.25" customHeight="1">
      <c r="A1572" s="124">
        <f t="shared" si="24"/>
        <v>341</v>
      </c>
      <c r="B1572" s="53" t="s">
        <v>566</v>
      </c>
      <c r="C1572" s="249">
        <v>3</v>
      </c>
      <c r="D1572" s="55">
        <v>35949</v>
      </c>
      <c r="E1572" s="92">
        <v>135</v>
      </c>
      <c r="F1572" s="53" t="s">
        <v>315</v>
      </c>
      <c r="G1572" s="53" t="s">
        <v>326</v>
      </c>
      <c r="H1572" s="53" t="s">
        <v>50</v>
      </c>
      <c r="I1572" s="53" t="s">
        <v>827</v>
      </c>
      <c r="J1572" s="53" t="s">
        <v>576</v>
      </c>
      <c r="K1572" s="53" t="s">
        <v>513</v>
      </c>
      <c r="L1572" s="234">
        <v>0</v>
      </c>
      <c r="M1572" s="234">
        <v>0</v>
      </c>
      <c r="N1572" s="234">
        <v>0</v>
      </c>
      <c r="O1572" s="234">
        <v>0</v>
      </c>
      <c r="P1572" s="187">
        <v>0</v>
      </c>
      <c r="Q1572" s="188">
        <v>0</v>
      </c>
    </row>
    <row r="1573" spans="1:17" s="4" customFormat="1" ht="11.25" customHeight="1">
      <c r="A1573" s="124">
        <f t="shared" si="24"/>
        <v>341</v>
      </c>
      <c r="B1573" s="53" t="s">
        <v>566</v>
      </c>
      <c r="C1573" s="249">
        <v>4</v>
      </c>
      <c r="D1573" s="55">
        <v>36140</v>
      </c>
      <c r="E1573" s="92">
        <v>250</v>
      </c>
      <c r="F1573" s="53" t="s">
        <v>315</v>
      </c>
      <c r="G1573" s="53" t="s">
        <v>326</v>
      </c>
      <c r="H1573" s="53" t="s">
        <v>50</v>
      </c>
      <c r="I1573" s="53" t="s">
        <v>827</v>
      </c>
      <c r="J1573" s="53" t="s">
        <v>576</v>
      </c>
      <c r="K1573" s="53" t="s">
        <v>513</v>
      </c>
      <c r="L1573" s="234">
        <v>0</v>
      </c>
      <c r="M1573" s="234">
        <v>0</v>
      </c>
      <c r="N1573" s="234">
        <v>0</v>
      </c>
      <c r="O1573" s="234">
        <v>0</v>
      </c>
      <c r="P1573" s="187">
        <v>0</v>
      </c>
      <c r="Q1573" s="188">
        <v>0</v>
      </c>
    </row>
    <row r="1574" spans="1:17" s="4" customFormat="1" ht="11.25" customHeight="1">
      <c r="A1574" s="267">
        <f t="shared" si="24"/>
        <v>342</v>
      </c>
      <c r="B1574" s="209" t="s">
        <v>1085</v>
      </c>
      <c r="C1574" s="248">
        <v>0</v>
      </c>
      <c r="D1574" s="210"/>
      <c r="E1574" s="271">
        <f>SUM(E1575:E1576)</f>
        <v>1320</v>
      </c>
      <c r="F1574" s="209" t="s">
        <v>955</v>
      </c>
      <c r="G1574" s="209" t="s">
        <v>326</v>
      </c>
      <c r="H1574" s="209" t="s">
        <v>1288</v>
      </c>
      <c r="I1574" s="209" t="s">
        <v>827</v>
      </c>
      <c r="J1574" s="209" t="s">
        <v>571</v>
      </c>
      <c r="K1574" s="209" t="s">
        <v>826</v>
      </c>
      <c r="L1574" s="244">
        <v>7663.1502545422418</v>
      </c>
      <c r="M1574" s="244">
        <v>2968.8040000000001</v>
      </c>
      <c r="N1574" s="244">
        <v>2340.4210000000003</v>
      </c>
      <c r="O1574" s="244">
        <v>783.41527979274611</v>
      </c>
      <c r="P1574" s="211">
        <v>6753562.1105934782</v>
      </c>
      <c r="Q1574" s="212">
        <v>0.88130362661105133</v>
      </c>
    </row>
    <row r="1575" spans="1:17" ht="11.25" customHeight="1">
      <c r="A1575" s="124">
        <f t="shared" si="24"/>
        <v>342</v>
      </c>
      <c r="B1575" s="53" t="s">
        <v>1085</v>
      </c>
      <c r="C1575" s="249">
        <v>1</v>
      </c>
      <c r="D1575" s="55">
        <v>42042</v>
      </c>
      <c r="E1575" s="92">
        <v>660</v>
      </c>
      <c r="F1575" s="123" t="s">
        <v>955</v>
      </c>
      <c r="G1575" s="123" t="s">
        <v>326</v>
      </c>
      <c r="H1575" s="123" t="s">
        <v>1288</v>
      </c>
      <c r="I1575" s="53" t="s">
        <v>827</v>
      </c>
      <c r="J1575" s="53" t="s">
        <v>571</v>
      </c>
      <c r="K1575" s="53" t="s">
        <v>826</v>
      </c>
      <c r="L1575" s="234">
        <v>4054.4417027948475</v>
      </c>
      <c r="M1575" s="234">
        <v>1647.674</v>
      </c>
      <c r="N1575" s="234">
        <v>1206.712</v>
      </c>
      <c r="O1575" s="234">
        <v>235.39208290155437</v>
      </c>
      <c r="P1575" s="187">
        <v>3582072.3304775222</v>
      </c>
      <c r="Q1575" s="188">
        <v>0.88349336186244654</v>
      </c>
    </row>
    <row r="1576" spans="1:17" s="4" customFormat="1" ht="11.25" customHeight="1">
      <c r="A1576" s="124">
        <f t="shared" si="24"/>
        <v>342</v>
      </c>
      <c r="B1576" s="53" t="s">
        <v>1085</v>
      </c>
      <c r="C1576" s="249">
        <v>2</v>
      </c>
      <c r="D1576" s="55">
        <v>42250</v>
      </c>
      <c r="E1576" s="92">
        <v>660</v>
      </c>
      <c r="F1576" s="123" t="s">
        <v>955</v>
      </c>
      <c r="G1576" s="123" t="s">
        <v>326</v>
      </c>
      <c r="H1576" s="123" t="s">
        <v>1288</v>
      </c>
      <c r="I1576" s="53" t="s">
        <v>827</v>
      </c>
      <c r="J1576" s="53" t="s">
        <v>571</v>
      </c>
      <c r="K1576" s="53" t="s">
        <v>826</v>
      </c>
      <c r="L1576" s="234">
        <v>3608.7085517473943</v>
      </c>
      <c r="M1576" s="234">
        <v>1321.13</v>
      </c>
      <c r="N1576" s="234">
        <v>1133.7090000000001</v>
      </c>
      <c r="O1576" s="234">
        <v>548.02319689119179</v>
      </c>
      <c r="P1576" s="187">
        <v>3171489.7801159564</v>
      </c>
      <c r="Q1576" s="188">
        <v>0.87884342407764415</v>
      </c>
    </row>
    <row r="1577" spans="1:17" s="4" customFormat="1" ht="11.25" customHeight="1">
      <c r="A1577" s="267">
        <f t="shared" si="24"/>
        <v>343</v>
      </c>
      <c r="B1577" s="209" t="s">
        <v>777</v>
      </c>
      <c r="C1577" s="248">
        <v>0</v>
      </c>
      <c r="D1577" s="210"/>
      <c r="E1577" s="271">
        <f>SUM(E1578)</f>
        <v>0</v>
      </c>
      <c r="F1577" s="209" t="s">
        <v>532</v>
      </c>
      <c r="G1577" s="209" t="s">
        <v>728</v>
      </c>
      <c r="H1577" s="209" t="s">
        <v>56</v>
      </c>
      <c r="I1577" s="209" t="s">
        <v>94</v>
      </c>
      <c r="J1577" s="209"/>
      <c r="K1577" s="209"/>
      <c r="L1577" s="244">
        <v>0</v>
      </c>
      <c r="M1577" s="244">
        <v>0</v>
      </c>
      <c r="N1577" s="244">
        <v>0</v>
      </c>
      <c r="O1577" s="244">
        <v>0</v>
      </c>
      <c r="P1577" s="211">
        <v>0</v>
      </c>
      <c r="Q1577" s="212">
        <v>0</v>
      </c>
    </row>
    <row r="1578" spans="1:17" ht="11.25" customHeight="1">
      <c r="A1578" s="124">
        <f t="shared" si="24"/>
        <v>343</v>
      </c>
      <c r="B1578" s="53" t="s">
        <v>777</v>
      </c>
      <c r="C1578" s="249">
        <v>1</v>
      </c>
      <c r="D1578" s="55">
        <v>31006</v>
      </c>
      <c r="E1578" s="92">
        <v>0</v>
      </c>
      <c r="F1578" s="53" t="s">
        <v>532</v>
      </c>
      <c r="G1578" s="53" t="s">
        <v>728</v>
      </c>
      <c r="H1578" s="53" t="s">
        <v>56</v>
      </c>
      <c r="I1578" s="53" t="s">
        <v>94</v>
      </c>
      <c r="J1578" s="53"/>
      <c r="K1578" s="53"/>
      <c r="L1578" s="205">
        <v>0</v>
      </c>
      <c r="M1578" s="205">
        <v>0</v>
      </c>
      <c r="N1578" s="205">
        <v>0</v>
      </c>
      <c r="O1578" s="205">
        <v>0</v>
      </c>
      <c r="P1578" s="187">
        <v>0</v>
      </c>
      <c r="Q1578" s="188">
        <v>0</v>
      </c>
    </row>
    <row r="1579" spans="1:17" ht="11.25" customHeight="1">
      <c r="A1579" s="267">
        <f t="shared" si="24"/>
        <v>344</v>
      </c>
      <c r="B1579" s="209" t="s">
        <v>1433</v>
      </c>
      <c r="C1579" s="248">
        <v>0</v>
      </c>
      <c r="D1579" s="210"/>
      <c r="E1579" s="271">
        <f>SUM(E1580:E1581)</f>
        <v>726.6</v>
      </c>
      <c r="F1579" s="209" t="s">
        <v>36</v>
      </c>
      <c r="G1579" s="209" t="s">
        <v>326</v>
      </c>
      <c r="H1579" s="209" t="s">
        <v>1086</v>
      </c>
      <c r="I1579" s="209" t="s">
        <v>827</v>
      </c>
      <c r="J1579" s="209" t="s">
        <v>576</v>
      </c>
      <c r="K1579" s="209" t="s">
        <v>668</v>
      </c>
      <c r="L1579" s="244">
        <v>3703.3770000000004</v>
      </c>
      <c r="M1579" s="244">
        <v>790.31999999999994</v>
      </c>
      <c r="N1579" s="244">
        <v>0</v>
      </c>
      <c r="O1579" s="244">
        <v>0</v>
      </c>
      <c r="P1579" s="211">
        <v>1509212.8832107505</v>
      </c>
      <c r="Q1579" s="212">
        <v>0.4075234261083196</v>
      </c>
    </row>
    <row r="1580" spans="1:17" s="4" customFormat="1" ht="11.25" customHeight="1">
      <c r="A1580" s="124">
        <f t="shared" si="24"/>
        <v>344</v>
      </c>
      <c r="B1580" s="53" t="s">
        <v>1433</v>
      </c>
      <c r="C1580" s="249">
        <v>1</v>
      </c>
      <c r="D1580" s="55">
        <v>41277</v>
      </c>
      <c r="E1580" s="92">
        <v>363.3</v>
      </c>
      <c r="F1580" s="53" t="s">
        <v>36</v>
      </c>
      <c r="G1580" s="53" t="s">
        <v>326</v>
      </c>
      <c r="H1580" s="53" t="s">
        <v>912</v>
      </c>
      <c r="I1580" s="5" t="s">
        <v>827</v>
      </c>
      <c r="J1580" s="53" t="s">
        <v>576</v>
      </c>
      <c r="K1580" s="53" t="s">
        <v>668</v>
      </c>
      <c r="L1580" s="205">
        <v>1867.7460000000001</v>
      </c>
      <c r="M1580" s="205">
        <v>395.95</v>
      </c>
      <c r="N1580" s="205">
        <v>0</v>
      </c>
      <c r="O1580" s="205">
        <v>0</v>
      </c>
      <c r="P1580" s="187">
        <v>756115.04340937419</v>
      </c>
      <c r="Q1580" s="188">
        <v>0.40482755332329673</v>
      </c>
    </row>
    <row r="1581" spans="1:17" s="4" customFormat="1" ht="11.25" customHeight="1">
      <c r="A1581" s="124">
        <f t="shared" si="24"/>
        <v>344</v>
      </c>
      <c r="B1581" s="53" t="s">
        <v>1433</v>
      </c>
      <c r="C1581" s="249">
        <v>2</v>
      </c>
      <c r="D1581" s="55">
        <v>41951</v>
      </c>
      <c r="E1581" s="92">
        <v>363.3</v>
      </c>
      <c r="F1581" s="123" t="s">
        <v>36</v>
      </c>
      <c r="G1581" s="123" t="s">
        <v>326</v>
      </c>
      <c r="H1581" s="53" t="s">
        <v>912</v>
      </c>
      <c r="I1581" s="5" t="s">
        <v>827</v>
      </c>
      <c r="J1581" s="53" t="s">
        <v>576</v>
      </c>
      <c r="K1581" s="53" t="s">
        <v>668</v>
      </c>
      <c r="L1581" s="205">
        <v>1835.6310000000001</v>
      </c>
      <c r="M1581" s="205">
        <v>394.37</v>
      </c>
      <c r="N1581" s="205">
        <v>0</v>
      </c>
      <c r="O1581" s="205">
        <v>0</v>
      </c>
      <c r="P1581" s="187">
        <v>753097.83980137634</v>
      </c>
      <c r="Q1581" s="188">
        <v>0.410266464121262</v>
      </c>
    </row>
    <row r="1582" spans="1:17" ht="11.25" customHeight="1">
      <c r="A1582" s="267">
        <f t="shared" si="24"/>
        <v>345</v>
      </c>
      <c r="B1582" s="209" t="s">
        <v>941</v>
      </c>
      <c r="C1582" s="248">
        <v>0</v>
      </c>
      <c r="D1582" s="210"/>
      <c r="E1582" s="271">
        <f>SUM(E1583:E1588)</f>
        <v>37.5</v>
      </c>
      <c r="F1582" s="209" t="s">
        <v>135</v>
      </c>
      <c r="G1582" s="209" t="s">
        <v>728</v>
      </c>
      <c r="H1582" s="209" t="s">
        <v>136</v>
      </c>
      <c r="I1582" s="209" t="s">
        <v>94</v>
      </c>
      <c r="J1582" s="209"/>
      <c r="K1582" s="209"/>
      <c r="L1582" s="244">
        <v>138.55374999999998</v>
      </c>
      <c r="M1582" s="244">
        <v>0</v>
      </c>
      <c r="N1582" s="244">
        <v>0</v>
      </c>
      <c r="O1582" s="244">
        <v>0</v>
      </c>
      <c r="P1582" s="211">
        <v>0</v>
      </c>
      <c r="Q1582" s="212">
        <v>0</v>
      </c>
    </row>
    <row r="1583" spans="1:17" s="4" customFormat="1" ht="11.25" customHeight="1">
      <c r="A1583" s="124">
        <f t="shared" si="24"/>
        <v>345</v>
      </c>
      <c r="B1583" s="53" t="s">
        <v>941</v>
      </c>
      <c r="C1583" s="249">
        <v>1</v>
      </c>
      <c r="D1583" s="55">
        <v>37214</v>
      </c>
      <c r="E1583" s="8">
        <v>5</v>
      </c>
      <c r="F1583" s="53" t="s">
        <v>135</v>
      </c>
      <c r="G1583" s="53" t="s">
        <v>728</v>
      </c>
      <c r="H1583" s="53" t="s">
        <v>136</v>
      </c>
      <c r="I1583" s="53" t="s">
        <v>94</v>
      </c>
      <c r="J1583" s="53"/>
      <c r="K1583" s="53"/>
      <c r="L1583" s="234">
        <v>138.55374999999998</v>
      </c>
      <c r="M1583" s="205">
        <v>0</v>
      </c>
      <c r="N1583" s="205">
        <v>0</v>
      </c>
      <c r="O1583" s="205">
        <v>0</v>
      </c>
      <c r="P1583" s="187">
        <v>0</v>
      </c>
      <c r="Q1583" s="188">
        <v>0</v>
      </c>
    </row>
    <row r="1584" spans="1:17" ht="11.25" customHeight="1">
      <c r="A1584" s="124">
        <f t="shared" si="24"/>
        <v>345</v>
      </c>
      <c r="B1584" s="53" t="s">
        <v>941</v>
      </c>
      <c r="C1584" s="249">
        <v>2</v>
      </c>
      <c r="D1584" s="55">
        <v>37211</v>
      </c>
      <c r="E1584" s="8">
        <v>5</v>
      </c>
      <c r="F1584" s="53" t="s">
        <v>135</v>
      </c>
      <c r="G1584" s="53" t="s">
        <v>728</v>
      </c>
      <c r="H1584" s="53" t="s">
        <v>136</v>
      </c>
      <c r="I1584" s="53" t="s">
        <v>94</v>
      </c>
      <c r="J1584" s="53"/>
      <c r="K1584" s="53"/>
      <c r="L1584" s="234">
        <v>0</v>
      </c>
      <c r="M1584" s="205">
        <v>0</v>
      </c>
      <c r="N1584" s="205">
        <v>0</v>
      </c>
      <c r="O1584" s="205">
        <v>0</v>
      </c>
      <c r="P1584" s="187">
        <v>0</v>
      </c>
      <c r="Q1584" s="188">
        <v>0</v>
      </c>
    </row>
    <row r="1585" spans="1:17" s="4" customFormat="1" ht="11.25" customHeight="1">
      <c r="A1585" s="124">
        <f t="shared" si="24"/>
        <v>345</v>
      </c>
      <c r="B1585" s="53" t="s">
        <v>941</v>
      </c>
      <c r="C1585" s="249">
        <v>3</v>
      </c>
      <c r="D1585" s="55">
        <v>37215</v>
      </c>
      <c r="E1585" s="8">
        <v>5</v>
      </c>
      <c r="F1585" s="53" t="s">
        <v>135</v>
      </c>
      <c r="G1585" s="53" t="s">
        <v>728</v>
      </c>
      <c r="H1585" s="53" t="s">
        <v>136</v>
      </c>
      <c r="I1585" s="53" t="s">
        <v>94</v>
      </c>
      <c r="J1585" s="53"/>
      <c r="K1585" s="53"/>
      <c r="L1585" s="234">
        <v>0</v>
      </c>
      <c r="M1585" s="205">
        <v>0</v>
      </c>
      <c r="N1585" s="205">
        <v>0</v>
      </c>
      <c r="O1585" s="205">
        <v>0</v>
      </c>
      <c r="P1585" s="187">
        <v>0</v>
      </c>
      <c r="Q1585" s="188">
        <v>0</v>
      </c>
    </row>
    <row r="1586" spans="1:17" ht="11.25" customHeight="1">
      <c r="A1586" s="124">
        <f t="shared" si="24"/>
        <v>345</v>
      </c>
      <c r="B1586" s="53" t="s">
        <v>941</v>
      </c>
      <c r="C1586" s="249">
        <v>4</v>
      </c>
      <c r="D1586" s="55">
        <v>17684</v>
      </c>
      <c r="E1586" s="8">
        <v>7.5</v>
      </c>
      <c r="F1586" s="53" t="s">
        <v>135</v>
      </c>
      <c r="G1586" s="53" t="s">
        <v>728</v>
      </c>
      <c r="H1586" s="53" t="s">
        <v>136</v>
      </c>
      <c r="I1586" s="53" t="s">
        <v>94</v>
      </c>
      <c r="J1586" s="53"/>
      <c r="K1586" s="53"/>
      <c r="L1586" s="234">
        <v>0</v>
      </c>
      <c r="M1586" s="205">
        <v>0</v>
      </c>
      <c r="N1586" s="205">
        <v>0</v>
      </c>
      <c r="O1586" s="205">
        <v>0</v>
      </c>
      <c r="P1586" s="187">
        <v>0</v>
      </c>
      <c r="Q1586" s="188">
        <v>0</v>
      </c>
    </row>
    <row r="1587" spans="1:17" ht="11.25" customHeight="1">
      <c r="A1587" s="124">
        <f t="shared" si="24"/>
        <v>345</v>
      </c>
      <c r="B1587" s="53" t="s">
        <v>941</v>
      </c>
      <c r="C1587" s="249">
        <v>5</v>
      </c>
      <c r="D1587" s="55">
        <v>18202</v>
      </c>
      <c r="E1587" s="8">
        <v>7.5</v>
      </c>
      <c r="F1587" s="53" t="s">
        <v>135</v>
      </c>
      <c r="G1587" s="53" t="s">
        <v>728</v>
      </c>
      <c r="H1587" s="53" t="s">
        <v>136</v>
      </c>
      <c r="I1587" s="53" t="s">
        <v>94</v>
      </c>
      <c r="J1587" s="53"/>
      <c r="K1587" s="53"/>
      <c r="L1587" s="234">
        <v>0</v>
      </c>
      <c r="M1587" s="205">
        <v>0</v>
      </c>
      <c r="N1587" s="205">
        <v>0</v>
      </c>
      <c r="O1587" s="205">
        <v>0</v>
      </c>
      <c r="P1587" s="187">
        <v>0</v>
      </c>
      <c r="Q1587" s="188">
        <v>0</v>
      </c>
    </row>
    <row r="1588" spans="1:17" ht="11.25" customHeight="1">
      <c r="A1588" s="124">
        <f t="shared" si="24"/>
        <v>345</v>
      </c>
      <c r="B1588" s="53" t="s">
        <v>941</v>
      </c>
      <c r="C1588" s="249">
        <v>6</v>
      </c>
      <c r="D1588" s="55">
        <v>18694</v>
      </c>
      <c r="E1588" s="8">
        <v>7.5</v>
      </c>
      <c r="F1588" s="53" t="s">
        <v>135</v>
      </c>
      <c r="G1588" s="53" t="s">
        <v>728</v>
      </c>
      <c r="H1588" s="53" t="s">
        <v>136</v>
      </c>
      <c r="I1588" s="53" t="s">
        <v>94</v>
      </c>
      <c r="J1588" s="53"/>
      <c r="K1588" s="53"/>
      <c r="L1588" s="234">
        <v>0</v>
      </c>
      <c r="M1588" s="205">
        <v>0</v>
      </c>
      <c r="N1588" s="205">
        <v>0</v>
      </c>
      <c r="O1588" s="205">
        <v>0</v>
      </c>
      <c r="P1588" s="187">
        <v>0</v>
      </c>
      <c r="Q1588" s="188">
        <v>0</v>
      </c>
    </row>
    <row r="1589" spans="1:17" ht="11.25" customHeight="1">
      <c r="A1589" s="267">
        <f t="shared" si="24"/>
        <v>346</v>
      </c>
      <c r="B1589" s="213" t="s">
        <v>986</v>
      </c>
      <c r="C1589" s="248">
        <v>0</v>
      </c>
      <c r="D1589" s="210"/>
      <c r="E1589" s="271">
        <f>SUM(E1590:E1597)</f>
        <v>175</v>
      </c>
      <c r="F1589" s="209" t="s">
        <v>501</v>
      </c>
      <c r="G1589" s="209" t="s">
        <v>728</v>
      </c>
      <c r="H1589" s="209" t="s">
        <v>987</v>
      </c>
      <c r="I1589" s="209" t="s">
        <v>827</v>
      </c>
      <c r="J1589" s="209" t="s">
        <v>120</v>
      </c>
      <c r="K1589" s="209" t="s">
        <v>668</v>
      </c>
      <c r="L1589" s="244">
        <v>0</v>
      </c>
      <c r="M1589" s="244">
        <v>0</v>
      </c>
      <c r="N1589" s="244">
        <v>0</v>
      </c>
      <c r="O1589" s="244">
        <v>0</v>
      </c>
      <c r="P1589" s="211">
        <v>0</v>
      </c>
      <c r="Q1589" s="212">
        <v>0</v>
      </c>
    </row>
    <row r="1590" spans="1:17" ht="11.25" customHeight="1">
      <c r="A1590" s="124">
        <f t="shared" si="24"/>
        <v>346</v>
      </c>
      <c r="B1590" s="6" t="s">
        <v>986</v>
      </c>
      <c r="C1590" s="249">
        <v>1</v>
      </c>
      <c r="D1590" s="55">
        <v>32598</v>
      </c>
      <c r="E1590" s="92">
        <v>25</v>
      </c>
      <c r="F1590" s="53" t="s">
        <v>501</v>
      </c>
      <c r="G1590" s="53" t="s">
        <v>728</v>
      </c>
      <c r="H1590" s="53" t="s">
        <v>987</v>
      </c>
      <c r="I1590" s="53" t="s">
        <v>827</v>
      </c>
      <c r="J1590" s="53" t="s">
        <v>120</v>
      </c>
      <c r="K1590" s="53" t="s">
        <v>668</v>
      </c>
      <c r="L1590" s="234">
        <v>0</v>
      </c>
      <c r="M1590" s="234">
        <v>0</v>
      </c>
      <c r="N1590" s="234">
        <v>0</v>
      </c>
      <c r="O1590" s="234">
        <v>0</v>
      </c>
      <c r="P1590" s="187">
        <v>0</v>
      </c>
      <c r="Q1590" s="188">
        <v>0</v>
      </c>
    </row>
    <row r="1591" spans="1:17" ht="11.25" customHeight="1">
      <c r="A1591" s="124">
        <f t="shared" si="24"/>
        <v>346</v>
      </c>
      <c r="B1591" s="6" t="s">
        <v>986</v>
      </c>
      <c r="C1591" s="249">
        <v>2</v>
      </c>
      <c r="D1591" s="55">
        <v>32709</v>
      </c>
      <c r="E1591" s="92">
        <v>25</v>
      </c>
      <c r="F1591" s="53" t="s">
        <v>501</v>
      </c>
      <c r="G1591" s="53" t="s">
        <v>728</v>
      </c>
      <c r="H1591" s="53" t="s">
        <v>987</v>
      </c>
      <c r="I1591" s="53" t="s">
        <v>827</v>
      </c>
      <c r="J1591" s="53" t="s">
        <v>120</v>
      </c>
      <c r="K1591" s="53" t="s">
        <v>668</v>
      </c>
      <c r="L1591" s="234">
        <v>0</v>
      </c>
      <c r="M1591" s="234">
        <v>0</v>
      </c>
      <c r="N1591" s="234">
        <v>0</v>
      </c>
      <c r="O1591" s="234">
        <v>0</v>
      </c>
      <c r="P1591" s="187">
        <v>0</v>
      </c>
      <c r="Q1591" s="188">
        <v>0</v>
      </c>
    </row>
    <row r="1592" spans="1:17" ht="11.25" customHeight="1">
      <c r="A1592" s="124">
        <f t="shared" si="24"/>
        <v>346</v>
      </c>
      <c r="B1592" s="6" t="s">
        <v>986</v>
      </c>
      <c r="C1592" s="249">
        <v>3</v>
      </c>
      <c r="D1592" s="55">
        <v>32853</v>
      </c>
      <c r="E1592" s="92">
        <v>25</v>
      </c>
      <c r="F1592" s="53" t="s">
        <v>501</v>
      </c>
      <c r="G1592" s="53" t="s">
        <v>728</v>
      </c>
      <c r="H1592" s="53" t="s">
        <v>987</v>
      </c>
      <c r="I1592" s="53" t="s">
        <v>827</v>
      </c>
      <c r="J1592" s="53" t="s">
        <v>120</v>
      </c>
      <c r="K1592" s="53" t="s">
        <v>668</v>
      </c>
      <c r="L1592" s="234">
        <v>0</v>
      </c>
      <c r="M1592" s="234">
        <v>0</v>
      </c>
      <c r="N1592" s="234">
        <v>0</v>
      </c>
      <c r="O1592" s="234">
        <v>0</v>
      </c>
      <c r="P1592" s="187">
        <v>0</v>
      </c>
      <c r="Q1592" s="188">
        <v>0</v>
      </c>
    </row>
    <row r="1593" spans="1:17" ht="11.25" customHeight="1">
      <c r="A1593" s="124">
        <f t="shared" si="24"/>
        <v>346</v>
      </c>
      <c r="B1593" s="6" t="s">
        <v>986</v>
      </c>
      <c r="C1593" s="249">
        <v>4</v>
      </c>
      <c r="D1593" s="55">
        <v>34341</v>
      </c>
      <c r="E1593" s="92">
        <v>25</v>
      </c>
      <c r="F1593" s="53" t="s">
        <v>501</v>
      </c>
      <c r="G1593" s="53" t="s">
        <v>728</v>
      </c>
      <c r="H1593" s="53" t="s">
        <v>987</v>
      </c>
      <c r="I1593" s="53" t="s">
        <v>827</v>
      </c>
      <c r="J1593" s="53" t="s">
        <v>120</v>
      </c>
      <c r="K1593" s="53" t="s">
        <v>668</v>
      </c>
      <c r="L1593" s="234">
        <v>0</v>
      </c>
      <c r="M1593" s="234">
        <v>0</v>
      </c>
      <c r="N1593" s="234">
        <v>0</v>
      </c>
      <c r="O1593" s="234">
        <v>0</v>
      </c>
      <c r="P1593" s="187">
        <v>0</v>
      </c>
      <c r="Q1593" s="188">
        <v>0</v>
      </c>
    </row>
    <row r="1594" spans="1:17" ht="11.25" customHeight="1">
      <c r="A1594" s="124">
        <f t="shared" si="24"/>
        <v>346</v>
      </c>
      <c r="B1594" s="6" t="s">
        <v>986</v>
      </c>
      <c r="C1594" s="249">
        <v>5</v>
      </c>
      <c r="D1594" s="55">
        <v>34372</v>
      </c>
      <c r="E1594" s="92">
        <v>25</v>
      </c>
      <c r="F1594" s="53" t="s">
        <v>501</v>
      </c>
      <c r="G1594" s="53" t="s">
        <v>728</v>
      </c>
      <c r="H1594" s="53" t="s">
        <v>987</v>
      </c>
      <c r="I1594" s="53" t="s">
        <v>827</v>
      </c>
      <c r="J1594" s="53" t="s">
        <v>120</v>
      </c>
      <c r="K1594" s="53" t="s">
        <v>668</v>
      </c>
      <c r="L1594" s="234">
        <v>0</v>
      </c>
      <c r="M1594" s="234">
        <v>0</v>
      </c>
      <c r="N1594" s="234">
        <v>0</v>
      </c>
      <c r="O1594" s="234">
        <v>0</v>
      </c>
      <c r="P1594" s="187">
        <v>0</v>
      </c>
      <c r="Q1594" s="188">
        <v>0</v>
      </c>
    </row>
    <row r="1595" spans="1:17" ht="11.25" customHeight="1">
      <c r="A1595" s="124">
        <f t="shared" si="24"/>
        <v>346</v>
      </c>
      <c r="B1595" s="6" t="s">
        <v>986</v>
      </c>
      <c r="C1595" s="249">
        <v>6</v>
      </c>
      <c r="D1595" s="55">
        <v>34448</v>
      </c>
      <c r="E1595" s="92">
        <v>25</v>
      </c>
      <c r="F1595" s="53" t="s">
        <v>501</v>
      </c>
      <c r="G1595" s="53" t="s">
        <v>728</v>
      </c>
      <c r="H1595" s="53" t="s">
        <v>987</v>
      </c>
      <c r="I1595" s="53" t="s">
        <v>827</v>
      </c>
      <c r="J1595" s="53" t="s">
        <v>120</v>
      </c>
      <c r="K1595" s="53" t="s">
        <v>668</v>
      </c>
      <c r="L1595" s="234">
        <v>0</v>
      </c>
      <c r="M1595" s="234">
        <v>0</v>
      </c>
      <c r="N1595" s="234">
        <v>0</v>
      </c>
      <c r="O1595" s="234">
        <v>0</v>
      </c>
      <c r="P1595" s="187">
        <v>0</v>
      </c>
      <c r="Q1595" s="188">
        <v>0</v>
      </c>
    </row>
    <row r="1596" spans="1:17" ht="11.25" customHeight="1">
      <c r="A1596" s="124">
        <f t="shared" si="24"/>
        <v>346</v>
      </c>
      <c r="B1596" s="53" t="s">
        <v>986</v>
      </c>
      <c r="C1596" s="249">
        <v>7</v>
      </c>
      <c r="D1596" s="55">
        <v>34365</v>
      </c>
      <c r="E1596" s="92">
        <v>25</v>
      </c>
      <c r="F1596" s="53" t="s">
        <v>501</v>
      </c>
      <c r="G1596" s="53" t="s">
        <v>728</v>
      </c>
      <c r="H1596" s="53" t="s">
        <v>987</v>
      </c>
      <c r="I1596" s="53" t="s">
        <v>827</v>
      </c>
      <c r="J1596" s="53" t="s">
        <v>120</v>
      </c>
      <c r="K1596" s="53" t="s">
        <v>826</v>
      </c>
      <c r="L1596" s="234">
        <v>0</v>
      </c>
      <c r="M1596" s="234">
        <v>0</v>
      </c>
      <c r="N1596" s="234">
        <v>0</v>
      </c>
      <c r="O1596" s="234">
        <v>0</v>
      </c>
      <c r="P1596" s="187">
        <v>0</v>
      </c>
      <c r="Q1596" s="188">
        <v>0</v>
      </c>
    </row>
    <row r="1597" spans="1:17" ht="11.25" customHeight="1">
      <c r="A1597" s="124">
        <f t="shared" si="24"/>
        <v>346</v>
      </c>
      <c r="B1597" s="6" t="s">
        <v>986</v>
      </c>
      <c r="C1597" s="249">
        <v>8</v>
      </c>
      <c r="D1597" s="55">
        <v>34788</v>
      </c>
      <c r="E1597" s="92">
        <v>0</v>
      </c>
      <c r="F1597" s="53" t="s">
        <v>501</v>
      </c>
      <c r="G1597" s="53" t="s">
        <v>728</v>
      </c>
      <c r="H1597" s="53" t="s">
        <v>987</v>
      </c>
      <c r="I1597" s="53" t="s">
        <v>827</v>
      </c>
      <c r="J1597" s="53" t="s">
        <v>120</v>
      </c>
      <c r="K1597" s="53" t="s">
        <v>668</v>
      </c>
      <c r="L1597" s="205">
        <v>0</v>
      </c>
      <c r="M1597" s="205">
        <v>0</v>
      </c>
      <c r="N1597" s="205">
        <v>0</v>
      </c>
      <c r="O1597" s="205">
        <v>0</v>
      </c>
      <c r="P1597" s="187">
        <v>0</v>
      </c>
      <c r="Q1597" s="188">
        <v>0</v>
      </c>
    </row>
    <row r="1598" spans="1:17" ht="11.25" customHeight="1">
      <c r="A1598" s="267">
        <f t="shared" si="24"/>
        <v>347</v>
      </c>
      <c r="B1598" s="209" t="s">
        <v>267</v>
      </c>
      <c r="C1598" s="248">
        <v>0</v>
      </c>
      <c r="D1598" s="210"/>
      <c r="E1598" s="271">
        <f>SUM(E1599:E1600)</f>
        <v>80</v>
      </c>
      <c r="F1598" s="209" t="s">
        <v>810</v>
      </c>
      <c r="G1598" s="209" t="s">
        <v>569</v>
      </c>
      <c r="H1598" s="209" t="s">
        <v>431</v>
      </c>
      <c r="I1598" s="209" t="s">
        <v>94</v>
      </c>
      <c r="J1598" s="209"/>
      <c r="K1598" s="209"/>
      <c r="L1598" s="244">
        <v>116.94235</v>
      </c>
      <c r="M1598" s="244">
        <v>0</v>
      </c>
      <c r="N1598" s="244">
        <v>0</v>
      </c>
      <c r="O1598" s="244">
        <v>0</v>
      </c>
      <c r="P1598" s="211">
        <v>0</v>
      </c>
      <c r="Q1598" s="212">
        <v>0</v>
      </c>
    </row>
    <row r="1599" spans="1:17" s="4" customFormat="1" ht="11.25" customHeight="1">
      <c r="A1599" s="124">
        <f t="shared" si="24"/>
        <v>347</v>
      </c>
      <c r="B1599" s="53" t="s">
        <v>267</v>
      </c>
      <c r="C1599" s="249">
        <v>1</v>
      </c>
      <c r="D1599" s="55">
        <v>21807</v>
      </c>
      <c r="E1599" s="8">
        <v>40</v>
      </c>
      <c r="F1599" s="53" t="s">
        <v>813</v>
      </c>
      <c r="G1599" s="53" t="s">
        <v>569</v>
      </c>
      <c r="H1599" s="53" t="s">
        <v>431</v>
      </c>
      <c r="I1599" s="53" t="s">
        <v>94</v>
      </c>
      <c r="J1599" s="53"/>
      <c r="K1599" s="53"/>
      <c r="L1599" s="234">
        <v>0</v>
      </c>
      <c r="M1599" s="205">
        <v>0</v>
      </c>
      <c r="N1599" s="205">
        <v>0</v>
      </c>
      <c r="O1599" s="205">
        <v>0</v>
      </c>
      <c r="P1599" s="187">
        <v>0</v>
      </c>
      <c r="Q1599" s="188">
        <v>0</v>
      </c>
    </row>
    <row r="1600" spans="1:17" ht="11.25" customHeight="1">
      <c r="A1600" s="124">
        <f t="shared" si="24"/>
        <v>347</v>
      </c>
      <c r="B1600" s="53" t="s">
        <v>267</v>
      </c>
      <c r="C1600" s="249">
        <v>2</v>
      </c>
      <c r="D1600" s="55">
        <v>33305</v>
      </c>
      <c r="E1600" s="8">
        <v>40</v>
      </c>
      <c r="F1600" s="53" t="s">
        <v>813</v>
      </c>
      <c r="G1600" s="53" t="s">
        <v>569</v>
      </c>
      <c r="H1600" s="53" t="s">
        <v>431</v>
      </c>
      <c r="I1600" s="53" t="s">
        <v>94</v>
      </c>
      <c r="J1600" s="53"/>
      <c r="K1600" s="53"/>
      <c r="L1600" s="234">
        <v>116.94235</v>
      </c>
      <c r="M1600" s="205">
        <v>0</v>
      </c>
      <c r="N1600" s="205">
        <v>0</v>
      </c>
      <c r="O1600" s="205">
        <v>0</v>
      </c>
      <c r="P1600" s="187">
        <v>0</v>
      </c>
      <c r="Q1600" s="188">
        <v>0</v>
      </c>
    </row>
    <row r="1601" spans="1:17" s="4" customFormat="1" ht="11.25" customHeight="1">
      <c r="A1601" s="267">
        <f t="shared" si="24"/>
        <v>348</v>
      </c>
      <c r="B1601" s="213" t="s">
        <v>984</v>
      </c>
      <c r="C1601" s="248">
        <v>0</v>
      </c>
      <c r="D1601" s="210"/>
      <c r="E1601" s="271">
        <f>SUM(E1602:E1609)</f>
        <v>710</v>
      </c>
      <c r="F1601" s="209" t="s">
        <v>983</v>
      </c>
      <c r="G1601" s="209" t="s">
        <v>728</v>
      </c>
      <c r="H1601" s="209" t="s">
        <v>372</v>
      </c>
      <c r="I1601" s="209" t="s">
        <v>827</v>
      </c>
      <c r="J1601" s="209" t="s">
        <v>571</v>
      </c>
      <c r="K1601" s="209" t="s">
        <v>826</v>
      </c>
      <c r="L1601" s="244">
        <v>4048.1421399999999</v>
      </c>
      <c r="M1601" s="244">
        <v>3262.143</v>
      </c>
      <c r="N1601" s="244">
        <v>0</v>
      </c>
      <c r="O1601" s="244">
        <v>1756.0300000000002</v>
      </c>
      <c r="P1601" s="211">
        <v>4140282.853634852</v>
      </c>
      <c r="Q1601" s="212">
        <v>1.0227612347709836</v>
      </c>
    </row>
    <row r="1602" spans="1:17" ht="11.25" customHeight="1">
      <c r="A1602" s="124">
        <f t="shared" si="24"/>
        <v>348</v>
      </c>
      <c r="B1602" s="6" t="s">
        <v>984</v>
      </c>
      <c r="C1602" s="249">
        <v>1</v>
      </c>
      <c r="D1602" s="55">
        <v>28944</v>
      </c>
      <c r="E1602" s="92">
        <v>0</v>
      </c>
      <c r="F1602" s="53" t="s">
        <v>983</v>
      </c>
      <c r="G1602" s="53" t="s">
        <v>728</v>
      </c>
      <c r="H1602" s="53" t="s">
        <v>372</v>
      </c>
      <c r="I1602" s="53" t="s">
        <v>827</v>
      </c>
      <c r="J1602" s="53" t="s">
        <v>571</v>
      </c>
      <c r="K1602" s="53" t="s">
        <v>826</v>
      </c>
      <c r="L1602" s="205">
        <v>0</v>
      </c>
      <c r="M1602" s="205">
        <v>0</v>
      </c>
      <c r="N1602" s="205">
        <v>0</v>
      </c>
      <c r="O1602" s="205">
        <v>0</v>
      </c>
      <c r="P1602" s="187">
        <v>0</v>
      </c>
      <c r="Q1602" s="188">
        <v>0</v>
      </c>
    </row>
    <row r="1603" spans="1:17" ht="11.25" customHeight="1">
      <c r="A1603" s="124">
        <f t="shared" si="24"/>
        <v>348</v>
      </c>
      <c r="B1603" s="6" t="s">
        <v>984</v>
      </c>
      <c r="C1603" s="249">
        <v>2</v>
      </c>
      <c r="D1603" s="55">
        <v>29272</v>
      </c>
      <c r="E1603" s="92">
        <v>0</v>
      </c>
      <c r="F1603" s="53" t="s">
        <v>983</v>
      </c>
      <c r="G1603" s="53" t="s">
        <v>728</v>
      </c>
      <c r="H1603" s="53" t="s">
        <v>372</v>
      </c>
      <c r="I1603" s="53" t="s">
        <v>827</v>
      </c>
      <c r="J1603" s="53" t="s">
        <v>571</v>
      </c>
      <c r="K1603" s="53" t="s">
        <v>826</v>
      </c>
      <c r="L1603" s="205">
        <v>0</v>
      </c>
      <c r="M1603" s="205">
        <v>0</v>
      </c>
      <c r="N1603" s="205">
        <v>0</v>
      </c>
      <c r="O1603" s="205">
        <v>0</v>
      </c>
      <c r="P1603" s="187">
        <v>0</v>
      </c>
      <c r="Q1603" s="188">
        <v>0</v>
      </c>
    </row>
    <row r="1604" spans="1:17" ht="11.25" customHeight="1">
      <c r="A1604" s="124">
        <f t="shared" ref="A1604:A1667" si="25">IF(C1604&gt;0,A1603,A1603+1)</f>
        <v>348</v>
      </c>
      <c r="B1604" s="6" t="s">
        <v>984</v>
      </c>
      <c r="C1604" s="249">
        <v>3</v>
      </c>
      <c r="D1604" s="55">
        <v>31352</v>
      </c>
      <c r="E1604" s="92">
        <v>0</v>
      </c>
      <c r="F1604" s="53" t="s">
        <v>983</v>
      </c>
      <c r="G1604" s="53" t="s">
        <v>728</v>
      </c>
      <c r="H1604" s="53" t="s">
        <v>372</v>
      </c>
      <c r="I1604" s="53" t="s">
        <v>827</v>
      </c>
      <c r="J1604" s="53" t="s">
        <v>571</v>
      </c>
      <c r="K1604" s="53" t="s">
        <v>826</v>
      </c>
      <c r="L1604" s="205">
        <v>0</v>
      </c>
      <c r="M1604" s="205">
        <v>0</v>
      </c>
      <c r="N1604" s="205">
        <v>0</v>
      </c>
      <c r="O1604" s="205">
        <v>0</v>
      </c>
      <c r="P1604" s="187">
        <v>0</v>
      </c>
      <c r="Q1604" s="188">
        <v>0</v>
      </c>
    </row>
    <row r="1605" spans="1:17" ht="11.25" customHeight="1">
      <c r="A1605" s="124">
        <f t="shared" si="25"/>
        <v>348</v>
      </c>
      <c r="B1605" s="6" t="s">
        <v>984</v>
      </c>
      <c r="C1605" s="249">
        <v>4</v>
      </c>
      <c r="D1605" s="55">
        <v>31788</v>
      </c>
      <c r="E1605" s="92">
        <v>0</v>
      </c>
      <c r="F1605" s="98" t="s">
        <v>983</v>
      </c>
      <c r="G1605" s="53" t="s">
        <v>728</v>
      </c>
      <c r="H1605" s="53" t="s">
        <v>372</v>
      </c>
      <c r="I1605" s="53" t="s">
        <v>827</v>
      </c>
      <c r="J1605" s="53" t="s">
        <v>571</v>
      </c>
      <c r="K1605" s="53" t="s">
        <v>826</v>
      </c>
      <c r="L1605" s="205">
        <v>0</v>
      </c>
      <c r="M1605" s="205">
        <v>0</v>
      </c>
      <c r="N1605" s="205">
        <v>0</v>
      </c>
      <c r="O1605" s="205">
        <v>0</v>
      </c>
      <c r="P1605" s="187">
        <v>0</v>
      </c>
      <c r="Q1605" s="188">
        <v>0</v>
      </c>
    </row>
    <row r="1606" spans="1:17" ht="11.25" customHeight="1">
      <c r="A1606" s="124">
        <f t="shared" si="25"/>
        <v>348</v>
      </c>
      <c r="B1606" s="194" t="s">
        <v>984</v>
      </c>
      <c r="C1606" s="250">
        <v>5</v>
      </c>
      <c r="D1606" s="138">
        <v>32595</v>
      </c>
      <c r="E1606" s="92">
        <v>0</v>
      </c>
      <c r="F1606" s="195" t="s">
        <v>983</v>
      </c>
      <c r="G1606" s="195" t="s">
        <v>728</v>
      </c>
      <c r="H1606" s="195" t="s">
        <v>372</v>
      </c>
      <c r="I1606" s="136" t="s">
        <v>827</v>
      </c>
      <c r="J1606" s="136" t="s">
        <v>571</v>
      </c>
      <c r="K1606" s="136" t="s">
        <v>826</v>
      </c>
      <c r="L1606" s="205">
        <v>0</v>
      </c>
      <c r="M1606" s="205">
        <v>0</v>
      </c>
      <c r="N1606" s="205">
        <v>0</v>
      </c>
      <c r="O1606" s="205">
        <v>0</v>
      </c>
      <c r="P1606" s="187">
        <v>0</v>
      </c>
      <c r="Q1606" s="188">
        <v>0</v>
      </c>
    </row>
    <row r="1607" spans="1:17" ht="11.25" customHeight="1">
      <c r="A1607" s="124">
        <f t="shared" si="25"/>
        <v>348</v>
      </c>
      <c r="B1607" s="194" t="s">
        <v>984</v>
      </c>
      <c r="C1607" s="250">
        <v>6</v>
      </c>
      <c r="D1607" s="138">
        <v>36982</v>
      </c>
      <c r="E1607" s="128">
        <v>210</v>
      </c>
      <c r="F1607" s="136" t="s">
        <v>983</v>
      </c>
      <c r="G1607" s="136" t="s">
        <v>728</v>
      </c>
      <c r="H1607" s="136" t="s">
        <v>372</v>
      </c>
      <c r="I1607" s="136" t="s">
        <v>827</v>
      </c>
      <c r="J1607" s="136" t="s">
        <v>571</v>
      </c>
      <c r="K1607" s="136" t="s">
        <v>826</v>
      </c>
      <c r="L1607" s="234">
        <v>784.07050309859164</v>
      </c>
      <c r="M1607" s="234">
        <v>651.06200000000001</v>
      </c>
      <c r="N1607" s="234">
        <v>0</v>
      </c>
      <c r="O1607" s="234">
        <v>1107.1780000000001</v>
      </c>
      <c r="P1607" s="187">
        <v>831202.60836960061</v>
      </c>
      <c r="Q1607" s="188">
        <v>1.0601120754890614</v>
      </c>
    </row>
    <row r="1608" spans="1:17" s="4" customFormat="1" ht="11.25" customHeight="1">
      <c r="A1608" s="124">
        <f t="shared" si="25"/>
        <v>348</v>
      </c>
      <c r="B1608" s="194" t="s">
        <v>984</v>
      </c>
      <c r="C1608" s="250">
        <v>7</v>
      </c>
      <c r="D1608" s="138">
        <v>38256</v>
      </c>
      <c r="E1608" s="128">
        <v>250</v>
      </c>
      <c r="F1608" s="136" t="s">
        <v>983</v>
      </c>
      <c r="G1608" s="136" t="s">
        <v>728</v>
      </c>
      <c r="H1608" s="136" t="s">
        <v>372</v>
      </c>
      <c r="I1608" s="136" t="s">
        <v>827</v>
      </c>
      <c r="J1608" s="136" t="s">
        <v>571</v>
      </c>
      <c r="K1608" s="136" t="s">
        <v>826</v>
      </c>
      <c r="L1608" s="234">
        <v>1587.4883184507041</v>
      </c>
      <c r="M1608" s="234">
        <v>1272.088</v>
      </c>
      <c r="N1608" s="234">
        <v>0</v>
      </c>
      <c r="O1608" s="234">
        <v>508.56800000000004</v>
      </c>
      <c r="P1608" s="187">
        <v>1612732.7325961897</v>
      </c>
      <c r="Q1608" s="188">
        <v>1.0159021101774928</v>
      </c>
    </row>
    <row r="1609" spans="1:17" s="4" customFormat="1" ht="11.25" customHeight="1">
      <c r="A1609" s="124">
        <f t="shared" si="25"/>
        <v>348</v>
      </c>
      <c r="B1609" s="6" t="s">
        <v>984</v>
      </c>
      <c r="C1609" s="249">
        <v>8</v>
      </c>
      <c r="D1609" s="55">
        <v>38380</v>
      </c>
      <c r="E1609" s="92">
        <v>250</v>
      </c>
      <c r="F1609" s="53" t="s">
        <v>983</v>
      </c>
      <c r="G1609" s="53" t="s">
        <v>728</v>
      </c>
      <c r="H1609" s="53" t="s">
        <v>372</v>
      </c>
      <c r="I1609" s="53" t="s">
        <v>827</v>
      </c>
      <c r="J1609" s="53" t="s">
        <v>571</v>
      </c>
      <c r="K1609" s="53" t="s">
        <v>826</v>
      </c>
      <c r="L1609" s="234">
        <v>1676.5833184507044</v>
      </c>
      <c r="M1609" s="234">
        <v>1338.9929999999999</v>
      </c>
      <c r="N1609" s="234">
        <v>0</v>
      </c>
      <c r="O1609" s="234">
        <v>140.28399999999999</v>
      </c>
      <c r="P1609" s="187">
        <v>1696347.5126690604</v>
      </c>
      <c r="Q1609" s="188">
        <v>1.0117883758002673</v>
      </c>
    </row>
    <row r="1610" spans="1:17" ht="11.25" customHeight="1">
      <c r="A1610" s="267">
        <f t="shared" si="25"/>
        <v>349</v>
      </c>
      <c r="B1610" s="213" t="s">
        <v>302</v>
      </c>
      <c r="C1610" s="248">
        <v>0</v>
      </c>
      <c r="D1610" s="210"/>
      <c r="E1610" s="271">
        <f>SUM(E1611:E1613)</f>
        <v>0</v>
      </c>
      <c r="F1610" s="209" t="s">
        <v>300</v>
      </c>
      <c r="G1610" s="209" t="s">
        <v>728</v>
      </c>
      <c r="H1610" s="209" t="s">
        <v>301</v>
      </c>
      <c r="I1610" s="209" t="s">
        <v>827</v>
      </c>
      <c r="J1610" s="209" t="s">
        <v>571</v>
      </c>
      <c r="K1610" s="209" t="s">
        <v>826</v>
      </c>
      <c r="L1610" s="244">
        <v>0</v>
      </c>
      <c r="M1610" s="244">
        <v>0</v>
      </c>
      <c r="N1610" s="244">
        <v>0</v>
      </c>
      <c r="O1610" s="244">
        <v>0</v>
      </c>
      <c r="P1610" s="211">
        <v>0</v>
      </c>
      <c r="Q1610" s="212">
        <v>0</v>
      </c>
    </row>
    <row r="1611" spans="1:17" s="4" customFormat="1" ht="11.25" customHeight="1">
      <c r="A1611" s="124">
        <f t="shared" si="25"/>
        <v>349</v>
      </c>
      <c r="B1611" s="6" t="s">
        <v>302</v>
      </c>
      <c r="C1611" s="249">
        <v>1</v>
      </c>
      <c r="D1611" s="55">
        <v>31097</v>
      </c>
      <c r="E1611" s="92">
        <v>0</v>
      </c>
      <c r="F1611" s="53" t="s">
        <v>300</v>
      </c>
      <c r="G1611" s="53" t="s">
        <v>728</v>
      </c>
      <c r="H1611" s="53" t="s">
        <v>301</v>
      </c>
      <c r="I1611" s="53" t="s">
        <v>827</v>
      </c>
      <c r="J1611" s="53" t="s">
        <v>571</v>
      </c>
      <c r="K1611" s="53" t="s">
        <v>826</v>
      </c>
      <c r="L1611" s="205">
        <v>0</v>
      </c>
      <c r="M1611" s="205">
        <v>0</v>
      </c>
      <c r="N1611" s="205">
        <v>0</v>
      </c>
      <c r="O1611" s="205">
        <v>0</v>
      </c>
      <c r="P1611" s="187">
        <v>0</v>
      </c>
      <c r="Q1611" s="188">
        <v>0</v>
      </c>
    </row>
    <row r="1612" spans="1:17" ht="11.25" customHeight="1">
      <c r="A1612" s="124">
        <f t="shared" si="25"/>
        <v>349</v>
      </c>
      <c r="B1612" s="6" t="s">
        <v>302</v>
      </c>
      <c r="C1612" s="249">
        <v>2</v>
      </c>
      <c r="D1612" s="55">
        <v>28074</v>
      </c>
      <c r="E1612" s="92">
        <v>0</v>
      </c>
      <c r="F1612" s="53" t="s">
        <v>300</v>
      </c>
      <c r="G1612" s="53" t="s">
        <v>728</v>
      </c>
      <c r="H1612" s="53" t="s">
        <v>301</v>
      </c>
      <c r="I1612" s="53" t="s">
        <v>827</v>
      </c>
      <c r="J1612" s="53" t="s">
        <v>571</v>
      </c>
      <c r="K1612" s="53" t="s">
        <v>826</v>
      </c>
      <c r="L1612" s="205">
        <v>0</v>
      </c>
      <c r="M1612" s="205">
        <v>0</v>
      </c>
      <c r="N1612" s="205">
        <v>0</v>
      </c>
      <c r="O1612" s="205">
        <v>0</v>
      </c>
      <c r="P1612" s="187">
        <v>0</v>
      </c>
      <c r="Q1612" s="188">
        <v>0</v>
      </c>
    </row>
    <row r="1613" spans="1:17" ht="11.25" customHeight="1">
      <c r="A1613" s="124">
        <f t="shared" si="25"/>
        <v>349</v>
      </c>
      <c r="B1613" s="6" t="s">
        <v>302</v>
      </c>
      <c r="C1613" s="249">
        <v>3</v>
      </c>
      <c r="D1613" s="55">
        <v>28208</v>
      </c>
      <c r="E1613" s="92">
        <v>0</v>
      </c>
      <c r="F1613" s="53" t="s">
        <v>300</v>
      </c>
      <c r="G1613" s="53" t="s">
        <v>728</v>
      </c>
      <c r="H1613" s="53" t="s">
        <v>301</v>
      </c>
      <c r="I1613" s="53" t="s">
        <v>827</v>
      </c>
      <c r="J1613" s="53" t="s">
        <v>571</v>
      </c>
      <c r="K1613" s="53" t="s">
        <v>826</v>
      </c>
      <c r="L1613" s="205">
        <v>0</v>
      </c>
      <c r="M1613" s="205">
        <v>0</v>
      </c>
      <c r="N1613" s="205">
        <v>0</v>
      </c>
      <c r="O1613" s="205">
        <v>0</v>
      </c>
      <c r="P1613" s="187">
        <v>0</v>
      </c>
      <c r="Q1613" s="188">
        <v>0</v>
      </c>
    </row>
    <row r="1614" spans="1:17" s="4" customFormat="1" ht="11.25" customHeight="1">
      <c r="A1614" s="267">
        <f t="shared" si="25"/>
        <v>350</v>
      </c>
      <c r="B1614" s="209" t="s">
        <v>944</v>
      </c>
      <c r="C1614" s="248">
        <v>0</v>
      </c>
      <c r="D1614" s="210"/>
      <c r="E1614" s="271">
        <f>SUM(E1615:E1616)</f>
        <v>30</v>
      </c>
      <c r="F1614" s="209" t="s">
        <v>135</v>
      </c>
      <c r="G1614" s="209" t="s">
        <v>728</v>
      </c>
      <c r="H1614" s="209" t="s">
        <v>136</v>
      </c>
      <c r="I1614" s="209" t="s">
        <v>94</v>
      </c>
      <c r="J1614" s="209"/>
      <c r="K1614" s="209"/>
      <c r="L1614" s="244">
        <v>170.31415000000004</v>
      </c>
      <c r="M1614" s="244">
        <v>0</v>
      </c>
      <c r="N1614" s="244">
        <v>0</v>
      </c>
      <c r="O1614" s="244">
        <v>0</v>
      </c>
      <c r="P1614" s="211">
        <v>0</v>
      </c>
      <c r="Q1614" s="212">
        <v>0</v>
      </c>
    </row>
    <row r="1615" spans="1:17" ht="11.25" customHeight="1">
      <c r="A1615" s="124">
        <f t="shared" si="25"/>
        <v>350</v>
      </c>
      <c r="B1615" s="53" t="s">
        <v>944</v>
      </c>
      <c r="C1615" s="249">
        <v>1</v>
      </c>
      <c r="D1615" s="55">
        <v>23364</v>
      </c>
      <c r="E1615" s="8">
        <v>15</v>
      </c>
      <c r="F1615" s="53" t="s">
        <v>135</v>
      </c>
      <c r="G1615" s="53" t="s">
        <v>728</v>
      </c>
      <c r="H1615" s="53" t="s">
        <v>136</v>
      </c>
      <c r="I1615" s="53" t="s">
        <v>94</v>
      </c>
      <c r="J1615" s="53"/>
      <c r="K1615" s="53"/>
      <c r="L1615" s="234">
        <v>170.31415000000004</v>
      </c>
      <c r="M1615" s="205">
        <v>0</v>
      </c>
      <c r="N1615" s="205">
        <v>0</v>
      </c>
      <c r="O1615" s="205">
        <v>0</v>
      </c>
      <c r="P1615" s="187">
        <v>0</v>
      </c>
      <c r="Q1615" s="188">
        <v>0</v>
      </c>
    </row>
    <row r="1616" spans="1:17" ht="11.25" customHeight="1">
      <c r="A1616" s="124">
        <f t="shared" si="25"/>
        <v>350</v>
      </c>
      <c r="B1616" s="53" t="s">
        <v>944</v>
      </c>
      <c r="C1616" s="249">
        <v>2</v>
      </c>
      <c r="D1616" s="55">
        <v>37215</v>
      </c>
      <c r="E1616" s="8">
        <v>15</v>
      </c>
      <c r="F1616" s="53" t="s">
        <v>135</v>
      </c>
      <c r="G1616" s="53" t="s">
        <v>728</v>
      </c>
      <c r="H1616" s="53" t="s">
        <v>136</v>
      </c>
      <c r="I1616" s="53" t="s">
        <v>94</v>
      </c>
      <c r="J1616" s="53"/>
      <c r="K1616" s="53"/>
      <c r="L1616" s="234">
        <v>0</v>
      </c>
      <c r="M1616" s="205">
        <v>0</v>
      </c>
      <c r="N1616" s="205">
        <v>0</v>
      </c>
      <c r="O1616" s="205">
        <v>0</v>
      </c>
      <c r="P1616" s="187">
        <v>0</v>
      </c>
      <c r="Q1616" s="188">
        <v>0</v>
      </c>
    </row>
    <row r="1617" spans="1:17" ht="11.25" customHeight="1">
      <c r="A1617" s="267">
        <f t="shared" si="25"/>
        <v>351</v>
      </c>
      <c r="B1617" s="209" t="s">
        <v>960</v>
      </c>
      <c r="C1617" s="248">
        <v>0</v>
      </c>
      <c r="D1617" s="210"/>
      <c r="E1617" s="271">
        <f>SUM(E1618:E1621)</f>
        <v>32</v>
      </c>
      <c r="F1617" s="209" t="s">
        <v>142</v>
      </c>
      <c r="G1617" s="209" t="s">
        <v>728</v>
      </c>
      <c r="H1617" s="209" t="s">
        <v>143</v>
      </c>
      <c r="I1617" s="209" t="s">
        <v>94</v>
      </c>
      <c r="J1617" s="209"/>
      <c r="K1617" s="209"/>
      <c r="L1617" s="244">
        <v>126.35505000000001</v>
      </c>
      <c r="M1617" s="244">
        <v>0</v>
      </c>
      <c r="N1617" s="244">
        <v>0</v>
      </c>
      <c r="O1617" s="244">
        <v>0</v>
      </c>
      <c r="P1617" s="211">
        <v>0</v>
      </c>
      <c r="Q1617" s="212">
        <v>0</v>
      </c>
    </row>
    <row r="1618" spans="1:17" ht="11.25" customHeight="1">
      <c r="A1618" s="124">
        <f t="shared" si="25"/>
        <v>351</v>
      </c>
      <c r="B1618" s="53" t="s">
        <v>960</v>
      </c>
      <c r="C1618" s="249">
        <v>1</v>
      </c>
      <c r="D1618" s="55">
        <v>16170</v>
      </c>
      <c r="E1618" s="8">
        <v>8</v>
      </c>
      <c r="F1618" s="53" t="s">
        <v>142</v>
      </c>
      <c r="G1618" s="53" t="s">
        <v>728</v>
      </c>
      <c r="H1618" s="53" t="s">
        <v>143</v>
      </c>
      <c r="I1618" s="53" t="s">
        <v>94</v>
      </c>
      <c r="J1618" s="53"/>
      <c r="K1618" s="53"/>
      <c r="L1618" s="234">
        <v>47.272449999999999</v>
      </c>
      <c r="M1618" s="205">
        <v>0</v>
      </c>
      <c r="N1618" s="205">
        <v>0</v>
      </c>
      <c r="O1618" s="205">
        <v>0</v>
      </c>
      <c r="P1618" s="187">
        <v>0</v>
      </c>
      <c r="Q1618" s="188">
        <v>0</v>
      </c>
    </row>
    <row r="1619" spans="1:17" ht="11.25" customHeight="1">
      <c r="A1619" s="124">
        <f t="shared" si="25"/>
        <v>351</v>
      </c>
      <c r="B1619" s="53" t="s">
        <v>960</v>
      </c>
      <c r="C1619" s="249">
        <v>2</v>
      </c>
      <c r="D1619" s="55">
        <v>16418</v>
      </c>
      <c r="E1619" s="8">
        <v>8</v>
      </c>
      <c r="F1619" s="53" t="s">
        <v>142</v>
      </c>
      <c r="G1619" s="53" t="s">
        <v>728</v>
      </c>
      <c r="H1619" s="53" t="s">
        <v>143</v>
      </c>
      <c r="I1619" s="53" t="s">
        <v>94</v>
      </c>
      <c r="J1619" s="53"/>
      <c r="K1619" s="53"/>
      <c r="L1619" s="234">
        <v>20.596500000000002</v>
      </c>
      <c r="M1619" s="205">
        <v>0</v>
      </c>
      <c r="N1619" s="205">
        <v>0</v>
      </c>
      <c r="O1619" s="205">
        <v>0</v>
      </c>
      <c r="P1619" s="187">
        <v>0</v>
      </c>
      <c r="Q1619" s="188">
        <v>0</v>
      </c>
    </row>
    <row r="1620" spans="1:17" ht="11.25" customHeight="1">
      <c r="A1620" s="124">
        <f t="shared" si="25"/>
        <v>351</v>
      </c>
      <c r="B1620" s="53" t="s">
        <v>960</v>
      </c>
      <c r="C1620" s="249">
        <v>3</v>
      </c>
      <c r="D1620" s="55">
        <v>16598</v>
      </c>
      <c r="E1620" s="8">
        <v>8</v>
      </c>
      <c r="F1620" s="53" t="s">
        <v>142</v>
      </c>
      <c r="G1620" s="53" t="s">
        <v>728</v>
      </c>
      <c r="H1620" s="53" t="s">
        <v>143</v>
      </c>
      <c r="I1620" s="53" t="s">
        <v>94</v>
      </c>
      <c r="J1620" s="53"/>
      <c r="K1620" s="53"/>
      <c r="L1620" s="234">
        <v>29.113700000000001</v>
      </c>
      <c r="M1620" s="205">
        <v>0</v>
      </c>
      <c r="N1620" s="205">
        <v>0</v>
      </c>
      <c r="O1620" s="205">
        <v>0</v>
      </c>
      <c r="P1620" s="187">
        <v>0</v>
      </c>
      <c r="Q1620" s="188">
        <v>0</v>
      </c>
    </row>
    <row r="1621" spans="1:17" s="4" customFormat="1" ht="11.25" customHeight="1">
      <c r="A1621" s="124">
        <f t="shared" si="25"/>
        <v>351</v>
      </c>
      <c r="B1621" s="53" t="s">
        <v>960</v>
      </c>
      <c r="C1621" s="249">
        <v>4</v>
      </c>
      <c r="D1621" s="55">
        <v>18817</v>
      </c>
      <c r="E1621" s="8">
        <v>8</v>
      </c>
      <c r="F1621" s="53" t="s">
        <v>142</v>
      </c>
      <c r="G1621" s="53" t="s">
        <v>728</v>
      </c>
      <c r="H1621" s="53" t="s">
        <v>143</v>
      </c>
      <c r="I1621" s="53" t="s">
        <v>94</v>
      </c>
      <c r="J1621" s="53"/>
      <c r="K1621" s="53"/>
      <c r="L1621" s="234">
        <v>29.372400000000003</v>
      </c>
      <c r="M1621" s="205">
        <v>0</v>
      </c>
      <c r="N1621" s="205">
        <v>0</v>
      </c>
      <c r="O1621" s="205">
        <v>0</v>
      </c>
      <c r="P1621" s="187">
        <v>0</v>
      </c>
      <c r="Q1621" s="188">
        <v>0</v>
      </c>
    </row>
    <row r="1622" spans="1:17" ht="11.25" customHeight="1">
      <c r="A1622" s="267">
        <f t="shared" si="25"/>
        <v>352</v>
      </c>
      <c r="B1622" s="209" t="s">
        <v>535</v>
      </c>
      <c r="C1622" s="248">
        <v>0</v>
      </c>
      <c r="D1622" s="210"/>
      <c r="E1622" s="271">
        <f>SUM(E1623:E1625)</f>
        <v>500</v>
      </c>
      <c r="F1622" s="209" t="s">
        <v>532</v>
      </c>
      <c r="G1622" s="209" t="s">
        <v>728</v>
      </c>
      <c r="H1622" s="209" t="s">
        <v>56</v>
      </c>
      <c r="I1622" s="209" t="s">
        <v>827</v>
      </c>
      <c r="J1622" s="209" t="s">
        <v>571</v>
      </c>
      <c r="K1622" s="209" t="s">
        <v>826</v>
      </c>
      <c r="L1622" s="244">
        <v>2706.88</v>
      </c>
      <c r="M1622" s="244">
        <v>2274.627</v>
      </c>
      <c r="N1622" s="244">
        <v>0</v>
      </c>
      <c r="O1622" s="244">
        <v>3560.3360000000002</v>
      </c>
      <c r="P1622" s="211">
        <v>2813386.7282464379</v>
      </c>
      <c r="Q1622" s="212">
        <v>1.0393466752299467</v>
      </c>
    </row>
    <row r="1623" spans="1:17" ht="11.25" customHeight="1">
      <c r="A1623" s="124">
        <f t="shared" si="25"/>
        <v>352</v>
      </c>
      <c r="B1623" s="53" t="s">
        <v>535</v>
      </c>
      <c r="C1623" s="249">
        <v>1</v>
      </c>
      <c r="D1623" s="55">
        <v>24770</v>
      </c>
      <c r="E1623" s="92">
        <v>0</v>
      </c>
      <c r="F1623" s="53" t="s">
        <v>532</v>
      </c>
      <c r="G1623" s="53" t="s">
        <v>728</v>
      </c>
      <c r="H1623" s="53" t="s">
        <v>56</v>
      </c>
      <c r="I1623" s="53" t="s">
        <v>827</v>
      </c>
      <c r="J1623" s="53" t="s">
        <v>571</v>
      </c>
      <c r="K1623" s="53" t="s">
        <v>826</v>
      </c>
      <c r="L1623" s="205">
        <v>0</v>
      </c>
      <c r="M1623" s="205">
        <v>0</v>
      </c>
      <c r="N1623" s="205">
        <v>0</v>
      </c>
      <c r="O1623" s="205">
        <v>0</v>
      </c>
      <c r="P1623" s="187">
        <v>0</v>
      </c>
      <c r="Q1623" s="188">
        <v>0</v>
      </c>
    </row>
    <row r="1624" spans="1:17" ht="11.25" customHeight="1">
      <c r="A1624" s="124">
        <f t="shared" si="25"/>
        <v>352</v>
      </c>
      <c r="B1624" s="53" t="s">
        <v>535</v>
      </c>
      <c r="C1624" s="249">
        <v>2</v>
      </c>
      <c r="D1624" s="55">
        <v>39538</v>
      </c>
      <c r="E1624" s="92">
        <v>250</v>
      </c>
      <c r="F1624" s="53" t="s">
        <v>532</v>
      </c>
      <c r="G1624" s="53" t="s">
        <v>728</v>
      </c>
      <c r="H1624" s="53" t="s">
        <v>56</v>
      </c>
      <c r="I1624" s="53" t="s">
        <v>827</v>
      </c>
      <c r="J1624" s="53" t="s">
        <v>571</v>
      </c>
      <c r="K1624" s="53" t="s">
        <v>826</v>
      </c>
      <c r="L1624" s="234">
        <v>1276.9480000000001</v>
      </c>
      <c r="M1624" s="234">
        <v>1087.027</v>
      </c>
      <c r="N1624" s="234">
        <v>0</v>
      </c>
      <c r="O1624" s="234">
        <v>1849.4849999999999</v>
      </c>
      <c r="P1624" s="187">
        <v>1333950.5416691143</v>
      </c>
      <c r="Q1624" s="188">
        <v>1.0446396734002592</v>
      </c>
    </row>
    <row r="1625" spans="1:17" s="4" customFormat="1" ht="11.25" customHeight="1">
      <c r="A1625" s="124">
        <f t="shared" si="25"/>
        <v>352</v>
      </c>
      <c r="B1625" s="53" t="s">
        <v>535</v>
      </c>
      <c r="C1625" s="249">
        <v>3</v>
      </c>
      <c r="D1625" s="55">
        <v>40264</v>
      </c>
      <c r="E1625" s="92">
        <v>250</v>
      </c>
      <c r="F1625" s="53" t="s">
        <v>532</v>
      </c>
      <c r="G1625" s="53" t="s">
        <v>728</v>
      </c>
      <c r="H1625" s="53" t="s">
        <v>56</v>
      </c>
      <c r="I1625" s="53" t="s">
        <v>827</v>
      </c>
      <c r="J1625" s="53" t="s">
        <v>571</v>
      </c>
      <c r="K1625" s="53" t="s">
        <v>826</v>
      </c>
      <c r="L1625" s="234">
        <v>1429.932</v>
      </c>
      <c r="M1625" s="234">
        <v>1187.5999999999999</v>
      </c>
      <c r="N1625" s="234">
        <v>0</v>
      </c>
      <c r="O1625" s="234">
        <v>1710.8510000000001</v>
      </c>
      <c r="P1625" s="187">
        <v>1479436.1865773236</v>
      </c>
      <c r="Q1625" s="188">
        <v>1.0346199585555982</v>
      </c>
    </row>
    <row r="1626" spans="1:17" ht="11.25" customHeight="1">
      <c r="A1626" s="267">
        <f t="shared" si="25"/>
        <v>353</v>
      </c>
      <c r="B1626" s="209" t="s">
        <v>1019</v>
      </c>
      <c r="C1626" s="248">
        <v>0</v>
      </c>
      <c r="D1626" s="210"/>
      <c r="E1626" s="271">
        <f>SUM(E1627:E1630)</f>
        <v>520</v>
      </c>
      <c r="F1626" s="209" t="s">
        <v>46</v>
      </c>
      <c r="G1626" s="209" t="s">
        <v>569</v>
      </c>
      <c r="H1626" s="209" t="s">
        <v>358</v>
      </c>
      <c r="I1626" s="209" t="s">
        <v>94</v>
      </c>
      <c r="J1626" s="209"/>
      <c r="K1626" s="209"/>
      <c r="L1626" s="244">
        <v>569.53800000000001</v>
      </c>
      <c r="M1626" s="244">
        <v>0</v>
      </c>
      <c r="N1626" s="244">
        <v>0</v>
      </c>
      <c r="O1626" s="244">
        <v>0</v>
      </c>
      <c r="P1626" s="211">
        <v>0</v>
      </c>
      <c r="Q1626" s="212">
        <v>0</v>
      </c>
    </row>
    <row r="1627" spans="1:17" ht="11.25" customHeight="1">
      <c r="A1627" s="124">
        <f t="shared" si="25"/>
        <v>353</v>
      </c>
      <c r="B1627" s="53" t="s">
        <v>1019</v>
      </c>
      <c r="C1627" s="249">
        <v>1</v>
      </c>
      <c r="D1627" s="55">
        <v>41688</v>
      </c>
      <c r="E1627" s="8">
        <v>130</v>
      </c>
      <c r="F1627" s="53" t="s">
        <v>46</v>
      </c>
      <c r="G1627" s="53" t="s">
        <v>569</v>
      </c>
      <c r="H1627" s="53" t="s">
        <v>358</v>
      </c>
      <c r="I1627" s="53" t="s">
        <v>94</v>
      </c>
      <c r="J1627" s="53"/>
      <c r="K1627" s="53"/>
      <c r="L1627" s="234">
        <v>235.1782</v>
      </c>
      <c r="M1627" s="205">
        <v>0</v>
      </c>
      <c r="N1627" s="205">
        <v>0</v>
      </c>
      <c r="O1627" s="205">
        <v>0</v>
      </c>
      <c r="P1627" s="187">
        <v>0</v>
      </c>
      <c r="Q1627" s="188">
        <v>0</v>
      </c>
    </row>
    <row r="1628" spans="1:17" ht="11.25" customHeight="1">
      <c r="A1628" s="124">
        <f t="shared" si="25"/>
        <v>353</v>
      </c>
      <c r="B1628" s="53" t="s">
        <v>1019</v>
      </c>
      <c r="C1628" s="249">
        <v>2</v>
      </c>
      <c r="D1628" s="55">
        <v>41697</v>
      </c>
      <c r="E1628" s="8">
        <v>130</v>
      </c>
      <c r="F1628" s="53" t="s">
        <v>46</v>
      </c>
      <c r="G1628" s="53" t="s">
        <v>569</v>
      </c>
      <c r="H1628" s="53" t="s">
        <v>358</v>
      </c>
      <c r="I1628" s="53" t="s">
        <v>94</v>
      </c>
      <c r="J1628" s="53"/>
      <c r="K1628" s="53"/>
      <c r="L1628" s="234">
        <v>140.67310000000001</v>
      </c>
      <c r="M1628" s="205">
        <v>0</v>
      </c>
      <c r="N1628" s="205">
        <v>0</v>
      </c>
      <c r="O1628" s="205">
        <v>0</v>
      </c>
      <c r="P1628" s="187">
        <v>0</v>
      </c>
      <c r="Q1628" s="188">
        <v>0</v>
      </c>
    </row>
    <row r="1629" spans="1:17" ht="11.25" customHeight="1">
      <c r="A1629" s="124">
        <f t="shared" si="25"/>
        <v>353</v>
      </c>
      <c r="B1629" s="53" t="s">
        <v>1019</v>
      </c>
      <c r="C1629" s="249">
        <v>3</v>
      </c>
      <c r="D1629" s="55">
        <v>41713</v>
      </c>
      <c r="E1629" s="8">
        <v>130</v>
      </c>
      <c r="F1629" s="53" t="s">
        <v>46</v>
      </c>
      <c r="G1629" s="53" t="s">
        <v>569</v>
      </c>
      <c r="H1629" s="53" t="s">
        <v>358</v>
      </c>
      <c r="I1629" s="53" t="s">
        <v>94</v>
      </c>
      <c r="J1629" s="53"/>
      <c r="K1629" s="53"/>
      <c r="L1629" s="234">
        <v>99.16170000000001</v>
      </c>
      <c r="M1629" s="205">
        <v>0</v>
      </c>
      <c r="N1629" s="205">
        <v>0</v>
      </c>
      <c r="O1629" s="205">
        <v>0</v>
      </c>
      <c r="P1629" s="187">
        <v>0</v>
      </c>
      <c r="Q1629" s="188">
        <v>0</v>
      </c>
    </row>
    <row r="1630" spans="1:17" s="4" customFormat="1" ht="11.25" customHeight="1">
      <c r="A1630" s="124">
        <f t="shared" si="25"/>
        <v>353</v>
      </c>
      <c r="B1630" s="53" t="s">
        <v>1019</v>
      </c>
      <c r="C1630" s="249">
        <v>4</v>
      </c>
      <c r="D1630" s="55">
        <v>41781</v>
      </c>
      <c r="E1630" s="8">
        <v>130</v>
      </c>
      <c r="F1630" s="123" t="s">
        <v>46</v>
      </c>
      <c r="G1630" s="123" t="s">
        <v>569</v>
      </c>
      <c r="H1630" s="123" t="s">
        <v>358</v>
      </c>
      <c r="I1630" s="53" t="s">
        <v>94</v>
      </c>
      <c r="J1630" s="53"/>
      <c r="K1630" s="53"/>
      <c r="L1630" s="234">
        <v>94.525000000000006</v>
      </c>
      <c r="M1630" s="205">
        <v>0</v>
      </c>
      <c r="N1630" s="205">
        <v>0</v>
      </c>
      <c r="O1630" s="205">
        <v>0</v>
      </c>
      <c r="P1630" s="187">
        <v>0</v>
      </c>
      <c r="Q1630" s="188">
        <v>0</v>
      </c>
    </row>
    <row r="1631" spans="1:17" ht="11.25" customHeight="1">
      <c r="A1631" s="267">
        <f t="shared" si="25"/>
        <v>354</v>
      </c>
      <c r="B1631" s="209" t="s">
        <v>1286</v>
      </c>
      <c r="C1631" s="248">
        <v>0</v>
      </c>
      <c r="D1631" s="210"/>
      <c r="E1631" s="271">
        <f>SUM(E1632:E1633)</f>
        <v>110</v>
      </c>
      <c r="F1631" s="209" t="s">
        <v>90</v>
      </c>
      <c r="G1631" s="209" t="s">
        <v>569</v>
      </c>
      <c r="H1631" s="209" t="s">
        <v>370</v>
      </c>
      <c r="I1631" s="209" t="s">
        <v>94</v>
      </c>
      <c r="J1631" s="209"/>
      <c r="K1631" s="209"/>
      <c r="L1631" s="244">
        <v>380.79645000000005</v>
      </c>
      <c r="M1631" s="244">
        <v>0</v>
      </c>
      <c r="N1631" s="244">
        <v>0</v>
      </c>
      <c r="O1631" s="244">
        <v>0</v>
      </c>
      <c r="P1631" s="211">
        <v>0</v>
      </c>
      <c r="Q1631" s="212">
        <v>0</v>
      </c>
    </row>
    <row r="1632" spans="1:17" ht="11.25" customHeight="1">
      <c r="A1632" s="124">
        <f t="shared" si="25"/>
        <v>354</v>
      </c>
      <c r="B1632" s="53" t="s">
        <v>1286</v>
      </c>
      <c r="C1632" s="249">
        <v>1</v>
      </c>
      <c r="D1632" s="55">
        <v>43248</v>
      </c>
      <c r="E1632" s="8">
        <v>55</v>
      </c>
      <c r="F1632" s="123" t="s">
        <v>90</v>
      </c>
      <c r="G1632" s="123" t="s">
        <v>569</v>
      </c>
      <c r="H1632" s="123" t="s">
        <v>370</v>
      </c>
      <c r="I1632" s="53" t="s">
        <v>94</v>
      </c>
      <c r="J1632" s="53"/>
      <c r="K1632" s="53"/>
      <c r="L1632" s="234">
        <v>189.98530000000002</v>
      </c>
      <c r="M1632" s="205">
        <v>0</v>
      </c>
      <c r="N1632" s="205">
        <v>0</v>
      </c>
      <c r="O1632" s="205">
        <v>0</v>
      </c>
      <c r="P1632" s="187">
        <v>0</v>
      </c>
      <c r="Q1632" s="188">
        <v>0</v>
      </c>
    </row>
    <row r="1633" spans="1:17" s="4" customFormat="1" ht="11.25" customHeight="1">
      <c r="A1633" s="124">
        <f t="shared" si="25"/>
        <v>354</v>
      </c>
      <c r="B1633" s="53" t="s">
        <v>1286</v>
      </c>
      <c r="C1633" s="249">
        <v>2</v>
      </c>
      <c r="D1633" s="55">
        <v>43241</v>
      </c>
      <c r="E1633" s="8">
        <v>55</v>
      </c>
      <c r="F1633" s="123" t="s">
        <v>90</v>
      </c>
      <c r="G1633" s="123" t="s">
        <v>569</v>
      </c>
      <c r="H1633" s="123" t="s">
        <v>370</v>
      </c>
      <c r="I1633" s="53" t="s">
        <v>94</v>
      </c>
      <c r="J1633" s="53"/>
      <c r="K1633" s="53"/>
      <c r="L1633" s="234">
        <v>190.81115</v>
      </c>
      <c r="M1633" s="205">
        <v>0</v>
      </c>
      <c r="N1633" s="205">
        <v>0</v>
      </c>
      <c r="O1633" s="205">
        <v>0</v>
      </c>
      <c r="P1633" s="187">
        <v>0</v>
      </c>
      <c r="Q1633" s="188">
        <v>0</v>
      </c>
    </row>
    <row r="1634" spans="1:17" ht="11.25" customHeight="1">
      <c r="A1634" s="267">
        <f t="shared" si="25"/>
        <v>355</v>
      </c>
      <c r="B1634" s="209" t="s">
        <v>304</v>
      </c>
      <c r="C1634" s="248">
        <v>0</v>
      </c>
      <c r="D1634" s="210"/>
      <c r="E1634" s="271">
        <f>SUM(E1635:E1640)</f>
        <v>920</v>
      </c>
      <c r="F1634" s="209" t="s">
        <v>300</v>
      </c>
      <c r="G1634" s="209" t="s">
        <v>728</v>
      </c>
      <c r="H1634" s="209" t="s">
        <v>301</v>
      </c>
      <c r="I1634" s="209" t="s">
        <v>827</v>
      </c>
      <c r="J1634" s="209" t="s">
        <v>571</v>
      </c>
      <c r="K1634" s="209" t="s">
        <v>826</v>
      </c>
      <c r="L1634" s="244">
        <v>4897.3245000000006</v>
      </c>
      <c r="M1634" s="244">
        <v>4114.5543120000002</v>
      </c>
      <c r="N1634" s="244">
        <v>0</v>
      </c>
      <c r="O1634" s="244">
        <v>1602</v>
      </c>
      <c r="P1634" s="211">
        <v>5011106.6976913372</v>
      </c>
      <c r="Q1634" s="212">
        <v>1.0232335426601478</v>
      </c>
    </row>
    <row r="1635" spans="1:17" s="4" customFormat="1" ht="11.25" customHeight="1">
      <c r="A1635" s="124">
        <f t="shared" si="25"/>
        <v>355</v>
      </c>
      <c r="B1635" s="53" t="s">
        <v>304</v>
      </c>
      <c r="C1635" s="249">
        <v>1</v>
      </c>
      <c r="D1635" s="55">
        <v>30772</v>
      </c>
      <c r="E1635" s="92">
        <v>0</v>
      </c>
      <c r="F1635" s="53" t="s">
        <v>300</v>
      </c>
      <c r="G1635" s="53" t="s">
        <v>728</v>
      </c>
      <c r="H1635" s="53" t="s">
        <v>301</v>
      </c>
      <c r="I1635" s="53" t="s">
        <v>827</v>
      </c>
      <c r="J1635" s="53" t="s">
        <v>571</v>
      </c>
      <c r="K1635" s="53" t="s">
        <v>826</v>
      </c>
      <c r="L1635" s="205">
        <v>0</v>
      </c>
      <c r="M1635" s="205">
        <v>0</v>
      </c>
      <c r="N1635" s="205">
        <v>0</v>
      </c>
      <c r="O1635" s="205">
        <v>0</v>
      </c>
      <c r="P1635" s="187">
        <v>0</v>
      </c>
      <c r="Q1635" s="188">
        <v>0</v>
      </c>
    </row>
    <row r="1636" spans="1:17" ht="11.25" customHeight="1">
      <c r="A1636" s="124">
        <f t="shared" si="25"/>
        <v>355</v>
      </c>
      <c r="B1636" s="53" t="s">
        <v>304</v>
      </c>
      <c r="C1636" s="249">
        <v>2</v>
      </c>
      <c r="D1636" s="55">
        <v>31103</v>
      </c>
      <c r="E1636" s="92">
        <v>0</v>
      </c>
      <c r="F1636" s="53" t="s">
        <v>300</v>
      </c>
      <c r="G1636" s="53" t="s">
        <v>728</v>
      </c>
      <c r="H1636" s="53" t="s">
        <v>301</v>
      </c>
      <c r="I1636" s="53" t="s">
        <v>827</v>
      </c>
      <c r="J1636" s="53" t="s">
        <v>571</v>
      </c>
      <c r="K1636" s="53" t="s">
        <v>826</v>
      </c>
      <c r="L1636" s="205">
        <v>0</v>
      </c>
      <c r="M1636" s="205">
        <v>0</v>
      </c>
      <c r="N1636" s="205">
        <v>0</v>
      </c>
      <c r="O1636" s="205">
        <v>0</v>
      </c>
      <c r="P1636" s="187">
        <v>0</v>
      </c>
      <c r="Q1636" s="188">
        <v>0</v>
      </c>
    </row>
    <row r="1637" spans="1:17" ht="11.25" customHeight="1">
      <c r="A1637" s="124">
        <f t="shared" si="25"/>
        <v>355</v>
      </c>
      <c r="B1637" s="53" t="s">
        <v>304</v>
      </c>
      <c r="C1637" s="249">
        <v>3</v>
      </c>
      <c r="D1637" s="55">
        <v>38805</v>
      </c>
      <c r="E1637" s="92">
        <v>210</v>
      </c>
      <c r="F1637" s="53" t="s">
        <v>300</v>
      </c>
      <c r="G1637" s="53" t="s">
        <v>728</v>
      </c>
      <c r="H1637" s="53" t="s">
        <v>301</v>
      </c>
      <c r="I1637" s="53" t="s">
        <v>827</v>
      </c>
      <c r="J1637" s="53" t="s">
        <v>571</v>
      </c>
      <c r="K1637" s="53" t="s">
        <v>826</v>
      </c>
      <c r="L1637" s="234">
        <v>1123.7897999999993</v>
      </c>
      <c r="M1637" s="234">
        <v>950.56247277319699</v>
      </c>
      <c r="N1637" s="234">
        <v>0</v>
      </c>
      <c r="O1637" s="234">
        <v>465.5</v>
      </c>
      <c r="P1637" s="187">
        <v>1157939.3886203053</v>
      </c>
      <c r="Q1637" s="188">
        <v>1.0303878791392358</v>
      </c>
    </row>
    <row r="1638" spans="1:17" ht="11.25" customHeight="1">
      <c r="A1638" s="124">
        <f t="shared" si="25"/>
        <v>355</v>
      </c>
      <c r="B1638" s="53" t="s">
        <v>304</v>
      </c>
      <c r="C1638" s="249">
        <v>4</v>
      </c>
      <c r="D1638" s="55">
        <v>39079</v>
      </c>
      <c r="E1638" s="92">
        <v>210</v>
      </c>
      <c r="F1638" s="53" t="s">
        <v>300</v>
      </c>
      <c r="G1638" s="53" t="s">
        <v>728</v>
      </c>
      <c r="H1638" s="53" t="s">
        <v>301</v>
      </c>
      <c r="I1638" s="53" t="s">
        <v>827</v>
      </c>
      <c r="J1638" s="53" t="s">
        <v>571</v>
      </c>
      <c r="K1638" s="53" t="s">
        <v>826</v>
      </c>
      <c r="L1638" s="234">
        <v>1097.7916000000009</v>
      </c>
      <c r="M1638" s="234">
        <v>930.56544722680303</v>
      </c>
      <c r="N1638" s="234">
        <v>0</v>
      </c>
      <c r="O1638" s="234">
        <v>318.5</v>
      </c>
      <c r="P1638" s="187">
        <v>1133218.1440468833</v>
      </c>
      <c r="Q1638" s="188">
        <v>1.0322707370386897</v>
      </c>
    </row>
    <row r="1639" spans="1:17" ht="11.25" customHeight="1">
      <c r="A1639" s="124">
        <f t="shared" si="25"/>
        <v>355</v>
      </c>
      <c r="B1639" s="53" t="s">
        <v>304</v>
      </c>
      <c r="C1639" s="249">
        <v>5</v>
      </c>
      <c r="D1639" s="55">
        <v>41053</v>
      </c>
      <c r="E1639" s="92">
        <v>250</v>
      </c>
      <c r="F1639" s="53" t="s">
        <v>300</v>
      </c>
      <c r="G1639" s="53" t="s">
        <v>728</v>
      </c>
      <c r="H1639" s="53" t="s">
        <v>301</v>
      </c>
      <c r="I1639" s="53" t="s">
        <v>827</v>
      </c>
      <c r="J1639" s="53" t="s">
        <v>571</v>
      </c>
      <c r="K1639" s="53" t="s">
        <v>826</v>
      </c>
      <c r="L1639" s="234">
        <v>1388.9982000000002</v>
      </c>
      <c r="M1639" s="234">
        <v>1157.01381819067</v>
      </c>
      <c r="N1639" s="234">
        <v>0</v>
      </c>
      <c r="O1639" s="234">
        <v>171.5</v>
      </c>
      <c r="P1639" s="187">
        <v>1408389.3154246411</v>
      </c>
      <c r="Q1639" s="188">
        <v>1.0139605043582065</v>
      </c>
    </row>
    <row r="1640" spans="1:17" ht="11.25" customHeight="1">
      <c r="A1640" s="124">
        <f t="shared" si="25"/>
        <v>355</v>
      </c>
      <c r="B1640" s="53" t="s">
        <v>304</v>
      </c>
      <c r="C1640" s="249">
        <v>6</v>
      </c>
      <c r="D1640" s="55">
        <v>41344</v>
      </c>
      <c r="E1640" s="92">
        <v>250</v>
      </c>
      <c r="F1640" s="53" t="s">
        <v>300</v>
      </c>
      <c r="G1640" s="53" t="s">
        <v>728</v>
      </c>
      <c r="H1640" s="53" t="s">
        <v>301</v>
      </c>
      <c r="I1640" s="53" t="s">
        <v>827</v>
      </c>
      <c r="J1640" s="53" t="s">
        <v>571</v>
      </c>
      <c r="K1640" s="53" t="s">
        <v>826</v>
      </c>
      <c r="L1640" s="234">
        <v>1286.7449000000001</v>
      </c>
      <c r="M1640" s="234">
        <v>1076.4125738093301</v>
      </c>
      <c r="N1640" s="234">
        <v>0</v>
      </c>
      <c r="O1640" s="234">
        <v>646.5</v>
      </c>
      <c r="P1640" s="187">
        <v>1311559.8495995069</v>
      </c>
      <c r="Q1640" s="188">
        <v>1.0192850576672243</v>
      </c>
    </row>
    <row r="1641" spans="1:17" ht="11.25" customHeight="1">
      <c r="A1641" s="267">
        <f t="shared" si="25"/>
        <v>356</v>
      </c>
      <c r="B1641" s="209" t="s">
        <v>537</v>
      </c>
      <c r="C1641" s="248">
        <v>0</v>
      </c>
      <c r="D1641" s="210"/>
      <c r="E1641" s="271">
        <f>SUM(E1642:E1649)</f>
        <v>750</v>
      </c>
      <c r="F1641" s="209" t="s">
        <v>532</v>
      </c>
      <c r="G1641" s="209" t="s">
        <v>728</v>
      </c>
      <c r="H1641" s="209" t="s">
        <v>56</v>
      </c>
      <c r="I1641" s="209" t="s">
        <v>827</v>
      </c>
      <c r="J1641" s="209" t="s">
        <v>571</v>
      </c>
      <c r="K1641" s="209" t="s">
        <v>826</v>
      </c>
      <c r="L1641" s="244">
        <v>3473.047</v>
      </c>
      <c r="M1641" s="244">
        <v>3119.3940000000002</v>
      </c>
      <c r="N1641" s="244">
        <v>0</v>
      </c>
      <c r="O1641" s="244">
        <v>6960.1399999999994</v>
      </c>
      <c r="P1641" s="211">
        <v>3743194.1378385383</v>
      </c>
      <c r="Q1641" s="212">
        <v>1.0777838992212136</v>
      </c>
    </row>
    <row r="1642" spans="1:17" s="4" customFormat="1" ht="11.25" customHeight="1">
      <c r="A1642" s="124">
        <f t="shared" si="25"/>
        <v>356</v>
      </c>
      <c r="B1642" s="53" t="s">
        <v>537</v>
      </c>
      <c r="C1642" s="249">
        <v>1</v>
      </c>
      <c r="D1642" s="55">
        <v>26267</v>
      </c>
      <c r="E1642" s="92">
        <v>0</v>
      </c>
      <c r="F1642" s="53" t="s">
        <v>532</v>
      </c>
      <c r="G1642" s="53" t="s">
        <v>728</v>
      </c>
      <c r="H1642" s="53" t="s">
        <v>56</v>
      </c>
      <c r="I1642" s="53" t="s">
        <v>827</v>
      </c>
      <c r="J1642" s="53" t="s">
        <v>571</v>
      </c>
      <c r="K1642" s="53" t="s">
        <v>826</v>
      </c>
      <c r="L1642" s="205">
        <v>0</v>
      </c>
      <c r="M1642" s="205">
        <v>0</v>
      </c>
      <c r="N1642" s="205">
        <v>0</v>
      </c>
      <c r="O1642" s="205">
        <v>0</v>
      </c>
      <c r="P1642" s="187">
        <v>0</v>
      </c>
      <c r="Q1642" s="188">
        <v>0</v>
      </c>
    </row>
    <row r="1643" spans="1:17" ht="11.25" customHeight="1">
      <c r="A1643" s="124">
        <f t="shared" si="25"/>
        <v>356</v>
      </c>
      <c r="B1643" s="53" t="s">
        <v>537</v>
      </c>
      <c r="C1643" s="249">
        <v>2</v>
      </c>
      <c r="D1643" s="55">
        <v>26480</v>
      </c>
      <c r="E1643" s="92">
        <v>0</v>
      </c>
      <c r="F1643" s="53" t="s">
        <v>532</v>
      </c>
      <c r="G1643" s="53" t="s">
        <v>728</v>
      </c>
      <c r="H1643" s="53" t="s">
        <v>56</v>
      </c>
      <c r="I1643" s="53" t="s">
        <v>827</v>
      </c>
      <c r="J1643" s="53" t="s">
        <v>571</v>
      </c>
      <c r="K1643" s="53" t="s">
        <v>826</v>
      </c>
      <c r="L1643" s="205">
        <v>0</v>
      </c>
      <c r="M1643" s="205">
        <v>0</v>
      </c>
      <c r="N1643" s="205">
        <v>0</v>
      </c>
      <c r="O1643" s="205">
        <v>0</v>
      </c>
      <c r="P1643" s="187">
        <v>0</v>
      </c>
      <c r="Q1643" s="188">
        <v>0</v>
      </c>
    </row>
    <row r="1644" spans="1:17" s="4" customFormat="1" ht="11.25" customHeight="1">
      <c r="A1644" s="124">
        <f t="shared" si="25"/>
        <v>356</v>
      </c>
      <c r="B1644" s="53" t="s">
        <v>537</v>
      </c>
      <c r="C1644" s="249">
        <v>3</v>
      </c>
      <c r="D1644" s="55">
        <v>29484</v>
      </c>
      <c r="E1644" s="92">
        <v>0</v>
      </c>
      <c r="F1644" s="53" t="s">
        <v>532</v>
      </c>
      <c r="G1644" s="53" t="s">
        <v>728</v>
      </c>
      <c r="H1644" s="53" t="s">
        <v>56</v>
      </c>
      <c r="I1644" s="53" t="s">
        <v>827</v>
      </c>
      <c r="J1644" s="53" t="s">
        <v>571</v>
      </c>
      <c r="K1644" s="53" t="s">
        <v>826</v>
      </c>
      <c r="L1644" s="205">
        <v>0</v>
      </c>
      <c r="M1644" s="205">
        <v>0</v>
      </c>
      <c r="N1644" s="205">
        <v>0</v>
      </c>
      <c r="O1644" s="205">
        <v>0</v>
      </c>
      <c r="P1644" s="187">
        <v>0</v>
      </c>
      <c r="Q1644" s="188">
        <v>0</v>
      </c>
    </row>
    <row r="1645" spans="1:17" ht="11.25" customHeight="1">
      <c r="A1645" s="124">
        <f t="shared" si="25"/>
        <v>356</v>
      </c>
      <c r="B1645" s="53" t="s">
        <v>537</v>
      </c>
      <c r="C1645" s="249">
        <v>4</v>
      </c>
      <c r="D1645" s="55">
        <v>31132</v>
      </c>
      <c r="E1645" s="92">
        <v>0</v>
      </c>
      <c r="F1645" s="53" t="s">
        <v>532</v>
      </c>
      <c r="G1645" s="53" t="s">
        <v>728</v>
      </c>
      <c r="H1645" s="53" t="s">
        <v>56</v>
      </c>
      <c r="I1645" s="53" t="s">
        <v>827</v>
      </c>
      <c r="J1645" s="53" t="s">
        <v>571</v>
      </c>
      <c r="K1645" s="53" t="s">
        <v>826</v>
      </c>
      <c r="L1645" s="205">
        <v>0</v>
      </c>
      <c r="M1645" s="205">
        <v>0</v>
      </c>
      <c r="N1645" s="205">
        <v>0</v>
      </c>
      <c r="O1645" s="205">
        <v>0</v>
      </c>
      <c r="P1645" s="187">
        <v>0</v>
      </c>
      <c r="Q1645" s="188">
        <v>0</v>
      </c>
    </row>
    <row r="1646" spans="1:17" s="4" customFormat="1" ht="11.25" customHeight="1">
      <c r="A1646" s="124">
        <f t="shared" si="25"/>
        <v>356</v>
      </c>
      <c r="B1646" s="53" t="s">
        <v>537</v>
      </c>
      <c r="C1646" s="249">
        <v>5</v>
      </c>
      <c r="D1646" s="55">
        <v>32142</v>
      </c>
      <c r="E1646" s="92">
        <v>0</v>
      </c>
      <c r="F1646" s="53" t="s">
        <v>532</v>
      </c>
      <c r="G1646" s="53" t="s">
        <v>728</v>
      </c>
      <c r="H1646" s="53" t="s">
        <v>56</v>
      </c>
      <c r="I1646" s="53" t="s">
        <v>827</v>
      </c>
      <c r="J1646" s="53" t="s">
        <v>571</v>
      </c>
      <c r="K1646" s="53" t="s">
        <v>826</v>
      </c>
      <c r="L1646" s="205">
        <v>0</v>
      </c>
      <c r="M1646" s="205">
        <v>0</v>
      </c>
      <c r="N1646" s="205">
        <v>0</v>
      </c>
      <c r="O1646" s="205">
        <v>0</v>
      </c>
      <c r="P1646" s="187">
        <v>0</v>
      </c>
      <c r="Q1646" s="188">
        <v>0</v>
      </c>
    </row>
    <row r="1647" spans="1:17" ht="11.25" customHeight="1">
      <c r="A1647" s="124">
        <f t="shared" si="25"/>
        <v>356</v>
      </c>
      <c r="B1647" s="53" t="s">
        <v>537</v>
      </c>
      <c r="C1647" s="249">
        <v>6</v>
      </c>
      <c r="D1647" s="55">
        <v>39129</v>
      </c>
      <c r="E1647" s="92">
        <v>250</v>
      </c>
      <c r="F1647" s="53" t="s">
        <v>532</v>
      </c>
      <c r="G1647" s="53" t="s">
        <v>728</v>
      </c>
      <c r="H1647" s="53" t="s">
        <v>56</v>
      </c>
      <c r="I1647" s="53" t="s">
        <v>827</v>
      </c>
      <c r="J1647" s="53" t="s">
        <v>571</v>
      </c>
      <c r="K1647" s="53" t="s">
        <v>826</v>
      </c>
      <c r="L1647" s="234">
        <v>1092.626</v>
      </c>
      <c r="M1647" s="234">
        <v>981.4</v>
      </c>
      <c r="N1647" s="234">
        <v>0</v>
      </c>
      <c r="O1647" s="234">
        <v>1845.38</v>
      </c>
      <c r="P1647" s="187">
        <v>1180072.680305125</v>
      </c>
      <c r="Q1647" s="188">
        <v>1.0800334975601213</v>
      </c>
    </row>
    <row r="1648" spans="1:17" ht="11.25" customHeight="1">
      <c r="A1648" s="124">
        <f t="shared" si="25"/>
        <v>356</v>
      </c>
      <c r="B1648" s="53" t="s">
        <v>537</v>
      </c>
      <c r="C1648" s="249">
        <v>7</v>
      </c>
      <c r="D1648" s="55">
        <v>40219</v>
      </c>
      <c r="E1648" s="92">
        <v>250</v>
      </c>
      <c r="F1648" s="53" t="s">
        <v>532</v>
      </c>
      <c r="G1648" s="53" t="s">
        <v>728</v>
      </c>
      <c r="H1648" s="53" t="s">
        <v>56</v>
      </c>
      <c r="I1648" s="53" t="s">
        <v>827</v>
      </c>
      <c r="J1648" s="53" t="s">
        <v>571</v>
      </c>
      <c r="K1648" s="53" t="s">
        <v>826</v>
      </c>
      <c r="L1648" s="234">
        <v>1182.74</v>
      </c>
      <c r="M1648" s="234">
        <v>1052.902</v>
      </c>
      <c r="N1648" s="234">
        <v>0</v>
      </c>
      <c r="O1648" s="234">
        <v>3617.43</v>
      </c>
      <c r="P1648" s="187">
        <v>1270871.7454356593</v>
      </c>
      <c r="Q1648" s="188">
        <v>1.0745148937515088</v>
      </c>
    </row>
    <row r="1649" spans="1:17" s="4" customFormat="1" ht="11.25" customHeight="1">
      <c r="A1649" s="124">
        <f t="shared" si="25"/>
        <v>356</v>
      </c>
      <c r="B1649" s="53" t="s">
        <v>537</v>
      </c>
      <c r="C1649" s="249">
        <v>8</v>
      </c>
      <c r="D1649" s="55">
        <v>42459</v>
      </c>
      <c r="E1649" s="92">
        <v>250</v>
      </c>
      <c r="F1649" s="123" t="s">
        <v>532</v>
      </c>
      <c r="G1649" s="123" t="s">
        <v>728</v>
      </c>
      <c r="H1649" s="123" t="s">
        <v>56</v>
      </c>
      <c r="I1649" s="53" t="s">
        <v>827</v>
      </c>
      <c r="J1649" s="53" t="s">
        <v>571</v>
      </c>
      <c r="K1649" s="53" t="s">
        <v>826</v>
      </c>
      <c r="L1649" s="234">
        <v>1197.681</v>
      </c>
      <c r="M1649" s="234">
        <v>1085.0920000000001</v>
      </c>
      <c r="N1649" s="234">
        <v>0</v>
      </c>
      <c r="O1649" s="234">
        <v>1497.33</v>
      </c>
      <c r="P1649" s="187">
        <v>1292249.7120977538</v>
      </c>
      <c r="Q1649" s="188">
        <v>1.07895984999157</v>
      </c>
    </row>
    <row r="1650" spans="1:17" ht="11.25" customHeight="1">
      <c r="A1650" s="267">
        <f t="shared" si="25"/>
        <v>357</v>
      </c>
      <c r="B1650" s="209" t="s">
        <v>257</v>
      </c>
      <c r="C1650" s="248">
        <v>0</v>
      </c>
      <c r="D1650" s="210"/>
      <c r="E1650" s="271">
        <f>SUM(E1651)</f>
        <v>30</v>
      </c>
      <c r="F1650" s="209" t="s">
        <v>142</v>
      </c>
      <c r="G1650" s="209" t="s">
        <v>728</v>
      </c>
      <c r="H1650" s="209" t="s">
        <v>143</v>
      </c>
      <c r="I1650" s="209" t="s">
        <v>94</v>
      </c>
      <c r="J1650" s="209"/>
      <c r="K1650" s="209"/>
      <c r="L1650" s="244">
        <v>39.302499999999995</v>
      </c>
      <c r="M1650" s="244">
        <v>0</v>
      </c>
      <c r="N1650" s="244">
        <v>0</v>
      </c>
      <c r="O1650" s="244">
        <v>0</v>
      </c>
      <c r="P1650" s="211">
        <v>0</v>
      </c>
      <c r="Q1650" s="212">
        <v>0</v>
      </c>
    </row>
    <row r="1651" spans="1:17" ht="11.25" customHeight="1">
      <c r="A1651" s="124">
        <f t="shared" si="25"/>
        <v>357</v>
      </c>
      <c r="B1651" s="53" t="s">
        <v>257</v>
      </c>
      <c r="C1651" s="249">
        <v>1</v>
      </c>
      <c r="D1651" s="55">
        <v>36614</v>
      </c>
      <c r="E1651" s="8">
        <v>30</v>
      </c>
      <c r="F1651" s="53" t="s">
        <v>142</v>
      </c>
      <c r="G1651" s="53" t="s">
        <v>728</v>
      </c>
      <c r="H1651" s="53" t="s">
        <v>143</v>
      </c>
      <c r="I1651" s="53" t="s">
        <v>94</v>
      </c>
      <c r="J1651" s="53"/>
      <c r="K1651" s="53"/>
      <c r="L1651" s="234">
        <v>39.302499999999995</v>
      </c>
      <c r="M1651" s="205">
        <v>0</v>
      </c>
      <c r="N1651" s="205">
        <v>0</v>
      </c>
      <c r="O1651" s="205">
        <v>0</v>
      </c>
      <c r="P1651" s="187">
        <v>0</v>
      </c>
      <c r="Q1651" s="188">
        <v>0</v>
      </c>
    </row>
    <row r="1652" spans="1:17" ht="11.25" customHeight="1">
      <c r="A1652" s="267">
        <f t="shared" si="25"/>
        <v>358</v>
      </c>
      <c r="B1652" s="209" t="s">
        <v>750</v>
      </c>
      <c r="C1652" s="248">
        <v>0</v>
      </c>
      <c r="D1652" s="210"/>
      <c r="E1652" s="271">
        <f>SUM(E1653:E1654)</f>
        <v>600</v>
      </c>
      <c r="F1652" s="209" t="s">
        <v>523</v>
      </c>
      <c r="G1652" s="209" t="s">
        <v>326</v>
      </c>
      <c r="H1652" s="209" t="s">
        <v>751</v>
      </c>
      <c r="I1652" s="209" t="s">
        <v>827</v>
      </c>
      <c r="J1652" s="209" t="s">
        <v>571</v>
      </c>
      <c r="K1652" s="209" t="s">
        <v>826</v>
      </c>
      <c r="L1652" s="244">
        <v>3939.4153454545458</v>
      </c>
      <c r="M1652" s="244">
        <v>2996.1473048807129</v>
      </c>
      <c r="N1652" s="244">
        <v>0</v>
      </c>
      <c r="O1652" s="244">
        <v>637.34867999999994</v>
      </c>
      <c r="P1652" s="211">
        <v>3776371.5618641838</v>
      </c>
      <c r="Q1652" s="212">
        <v>0.95861218752206767</v>
      </c>
    </row>
    <row r="1653" spans="1:17" ht="11.25" customHeight="1">
      <c r="A1653" s="124">
        <f t="shared" si="25"/>
        <v>358</v>
      </c>
      <c r="B1653" s="53" t="s">
        <v>750</v>
      </c>
      <c r="C1653" s="249">
        <v>1</v>
      </c>
      <c r="D1653" s="55">
        <v>39968</v>
      </c>
      <c r="E1653" s="92">
        <v>300</v>
      </c>
      <c r="F1653" s="53" t="s">
        <v>523</v>
      </c>
      <c r="G1653" s="53" t="s">
        <v>326</v>
      </c>
      <c r="H1653" s="53" t="s">
        <v>751</v>
      </c>
      <c r="I1653" s="53" t="s">
        <v>827</v>
      </c>
      <c r="J1653" s="53" t="s">
        <v>571</v>
      </c>
      <c r="K1653" s="53" t="s">
        <v>826</v>
      </c>
      <c r="L1653" s="234">
        <v>1847.416152483572</v>
      </c>
      <c r="M1653" s="234">
        <v>1347.2116486056298</v>
      </c>
      <c r="N1653" s="234">
        <v>0</v>
      </c>
      <c r="O1653" s="234">
        <v>450.92567999999994</v>
      </c>
      <c r="P1653" s="187">
        <v>1722991.7877550677</v>
      </c>
      <c r="Q1653" s="188">
        <v>0.9326495199464212</v>
      </c>
    </row>
    <row r="1654" spans="1:17" s="4" customFormat="1" ht="11.25" customHeight="1">
      <c r="A1654" s="124">
        <f t="shared" si="25"/>
        <v>358</v>
      </c>
      <c r="B1654" s="53" t="s">
        <v>750</v>
      </c>
      <c r="C1654" s="249">
        <v>2</v>
      </c>
      <c r="D1654" s="55">
        <v>40262</v>
      </c>
      <c r="E1654" s="92">
        <v>300</v>
      </c>
      <c r="F1654" s="53" t="s">
        <v>523</v>
      </c>
      <c r="G1654" s="53" t="s">
        <v>326</v>
      </c>
      <c r="H1654" s="53" t="s">
        <v>751</v>
      </c>
      <c r="I1654" s="53" t="s">
        <v>827</v>
      </c>
      <c r="J1654" s="53" t="s">
        <v>571</v>
      </c>
      <c r="K1654" s="53" t="s">
        <v>826</v>
      </c>
      <c r="L1654" s="234">
        <v>2091.9991929709736</v>
      </c>
      <c r="M1654" s="234">
        <v>1648.9356562750829</v>
      </c>
      <c r="N1654" s="234">
        <v>0</v>
      </c>
      <c r="O1654" s="234">
        <v>186.423</v>
      </c>
      <c r="P1654" s="187">
        <v>2053379.7741091158</v>
      </c>
      <c r="Q1654" s="188">
        <v>0.98153946760992195</v>
      </c>
    </row>
    <row r="1655" spans="1:17" s="4" customFormat="1" ht="11.25" customHeight="1">
      <c r="A1655" s="267">
        <f t="shared" si="25"/>
        <v>359</v>
      </c>
      <c r="B1655" s="209" t="s">
        <v>392</v>
      </c>
      <c r="C1655" s="248">
        <v>0</v>
      </c>
      <c r="D1655" s="210"/>
      <c r="E1655" s="271">
        <f>SUM(E1656:E1658)</f>
        <v>0</v>
      </c>
      <c r="F1655" s="258" t="s">
        <v>879</v>
      </c>
      <c r="G1655" s="209" t="s">
        <v>728</v>
      </c>
      <c r="H1655" s="209" t="s">
        <v>625</v>
      </c>
      <c r="I1655" s="209" t="s">
        <v>94</v>
      </c>
      <c r="J1655" s="209"/>
      <c r="K1655" s="209"/>
      <c r="L1655" s="244">
        <v>0</v>
      </c>
      <c r="M1655" s="244">
        <v>0</v>
      </c>
      <c r="N1655" s="244">
        <v>0</v>
      </c>
      <c r="O1655" s="244">
        <v>0</v>
      </c>
      <c r="P1655" s="211">
        <v>0</v>
      </c>
      <c r="Q1655" s="212">
        <v>0</v>
      </c>
    </row>
    <row r="1656" spans="1:17" ht="11.25" customHeight="1">
      <c r="A1656" s="124">
        <f t="shared" si="25"/>
        <v>359</v>
      </c>
      <c r="B1656" s="53" t="s">
        <v>392</v>
      </c>
      <c r="C1656" s="249">
        <v>1</v>
      </c>
      <c r="D1656" s="55">
        <v>20295</v>
      </c>
      <c r="E1656" s="92">
        <v>0</v>
      </c>
      <c r="F1656" s="53" t="s">
        <v>879</v>
      </c>
      <c r="G1656" s="53" t="s">
        <v>728</v>
      </c>
      <c r="H1656" s="53" t="s">
        <v>625</v>
      </c>
      <c r="I1656" s="53" t="s">
        <v>94</v>
      </c>
      <c r="J1656" s="53"/>
      <c r="K1656" s="53"/>
      <c r="L1656" s="205">
        <v>0</v>
      </c>
      <c r="M1656" s="205">
        <v>0</v>
      </c>
      <c r="N1656" s="205">
        <v>0</v>
      </c>
      <c r="O1656" s="205">
        <v>0</v>
      </c>
      <c r="P1656" s="187">
        <v>0</v>
      </c>
      <c r="Q1656" s="188">
        <v>0</v>
      </c>
    </row>
    <row r="1657" spans="1:17" ht="11.25" customHeight="1">
      <c r="A1657" s="124">
        <f t="shared" si="25"/>
        <v>359</v>
      </c>
      <c r="B1657" s="53" t="s">
        <v>392</v>
      </c>
      <c r="C1657" s="249">
        <v>2</v>
      </c>
      <c r="D1657" s="55">
        <v>20350</v>
      </c>
      <c r="E1657" s="92">
        <v>0</v>
      </c>
      <c r="F1657" s="53" t="s">
        <v>879</v>
      </c>
      <c r="G1657" s="53" t="s">
        <v>728</v>
      </c>
      <c r="H1657" s="53" t="s">
        <v>625</v>
      </c>
      <c r="I1657" s="53" t="s">
        <v>94</v>
      </c>
      <c r="J1657" s="53"/>
      <c r="K1657" s="53"/>
      <c r="L1657" s="205">
        <v>0</v>
      </c>
      <c r="M1657" s="205">
        <v>0</v>
      </c>
      <c r="N1657" s="205">
        <v>0</v>
      </c>
      <c r="O1657" s="205">
        <v>0</v>
      </c>
      <c r="P1657" s="187">
        <v>0</v>
      </c>
      <c r="Q1657" s="188">
        <v>0</v>
      </c>
    </row>
    <row r="1658" spans="1:17" s="4" customFormat="1" ht="12" customHeight="1">
      <c r="A1658" s="124">
        <f t="shared" si="25"/>
        <v>359</v>
      </c>
      <c r="B1658" s="53" t="s">
        <v>392</v>
      </c>
      <c r="C1658" s="249">
        <v>3</v>
      </c>
      <c r="D1658" s="55">
        <v>20437</v>
      </c>
      <c r="E1658" s="92">
        <v>0</v>
      </c>
      <c r="F1658" s="53" t="s">
        <v>879</v>
      </c>
      <c r="G1658" s="53" t="s">
        <v>728</v>
      </c>
      <c r="H1658" s="53" t="s">
        <v>625</v>
      </c>
      <c r="I1658" s="53" t="s">
        <v>94</v>
      </c>
      <c r="J1658" s="53"/>
      <c r="K1658" s="53"/>
      <c r="L1658" s="205">
        <v>0</v>
      </c>
      <c r="M1658" s="205">
        <v>0</v>
      </c>
      <c r="N1658" s="205">
        <v>0</v>
      </c>
      <c r="O1658" s="205">
        <v>0</v>
      </c>
      <c r="P1658" s="187">
        <v>0</v>
      </c>
      <c r="Q1658" s="188">
        <v>0</v>
      </c>
    </row>
    <row r="1659" spans="1:17" ht="11.25" customHeight="1">
      <c r="A1659" s="267">
        <f t="shared" si="25"/>
        <v>360</v>
      </c>
      <c r="B1659" s="209" t="s">
        <v>808</v>
      </c>
      <c r="C1659" s="248">
        <v>0</v>
      </c>
      <c r="D1659" s="210"/>
      <c r="E1659" s="271">
        <f>SUM(E1660:E1669)</f>
        <v>0</v>
      </c>
      <c r="F1659" s="209" t="s">
        <v>810</v>
      </c>
      <c r="G1659" s="209" t="s">
        <v>728</v>
      </c>
      <c r="H1659" s="209" t="s">
        <v>811</v>
      </c>
      <c r="I1659" s="209" t="s">
        <v>827</v>
      </c>
      <c r="J1659" s="209" t="s">
        <v>571</v>
      </c>
      <c r="K1659" s="209" t="s">
        <v>826</v>
      </c>
      <c r="L1659" s="244">
        <v>0</v>
      </c>
      <c r="M1659" s="244">
        <v>0</v>
      </c>
      <c r="N1659" s="244">
        <v>0</v>
      </c>
      <c r="O1659" s="244">
        <v>0</v>
      </c>
      <c r="P1659" s="211">
        <v>0</v>
      </c>
      <c r="Q1659" s="212">
        <v>0</v>
      </c>
    </row>
    <row r="1660" spans="1:17" ht="11.25" customHeight="1">
      <c r="A1660" s="124">
        <f t="shared" si="25"/>
        <v>360</v>
      </c>
      <c r="B1660" s="53" t="s">
        <v>808</v>
      </c>
      <c r="C1660" s="249">
        <v>1</v>
      </c>
      <c r="D1660" s="55">
        <v>24381</v>
      </c>
      <c r="E1660" s="92">
        <v>0</v>
      </c>
      <c r="F1660" s="53" t="s">
        <v>810</v>
      </c>
      <c r="G1660" s="53" t="s">
        <v>728</v>
      </c>
      <c r="H1660" s="53" t="s">
        <v>811</v>
      </c>
      <c r="I1660" s="53" t="s">
        <v>827</v>
      </c>
      <c r="J1660" s="53" t="s">
        <v>571</v>
      </c>
      <c r="K1660" s="53" t="s">
        <v>826</v>
      </c>
      <c r="L1660" s="205">
        <v>0</v>
      </c>
      <c r="M1660" s="205">
        <v>0</v>
      </c>
      <c r="N1660" s="205">
        <v>0</v>
      </c>
      <c r="O1660" s="205">
        <v>0</v>
      </c>
      <c r="P1660" s="187">
        <v>0</v>
      </c>
      <c r="Q1660" s="188">
        <v>0</v>
      </c>
    </row>
    <row r="1661" spans="1:17" ht="11.25" customHeight="1">
      <c r="A1661" s="124">
        <f t="shared" si="25"/>
        <v>360</v>
      </c>
      <c r="B1661" s="53" t="s">
        <v>808</v>
      </c>
      <c r="C1661" s="249">
        <v>2</v>
      </c>
      <c r="D1661" s="55">
        <v>24624</v>
      </c>
      <c r="E1661" s="92">
        <v>0</v>
      </c>
      <c r="F1661" s="53" t="s">
        <v>810</v>
      </c>
      <c r="G1661" s="53" t="s">
        <v>728</v>
      </c>
      <c r="H1661" s="53" t="s">
        <v>811</v>
      </c>
      <c r="I1661" s="53" t="s">
        <v>827</v>
      </c>
      <c r="J1661" s="53" t="s">
        <v>571</v>
      </c>
      <c r="K1661" s="53" t="s">
        <v>826</v>
      </c>
      <c r="L1661" s="205">
        <v>0</v>
      </c>
      <c r="M1661" s="205">
        <v>0</v>
      </c>
      <c r="N1661" s="205">
        <v>0</v>
      </c>
      <c r="O1661" s="205">
        <v>0</v>
      </c>
      <c r="P1661" s="187">
        <v>0</v>
      </c>
      <c r="Q1661" s="188">
        <v>0</v>
      </c>
    </row>
    <row r="1662" spans="1:17" ht="11.25" customHeight="1">
      <c r="A1662" s="124">
        <f t="shared" si="25"/>
        <v>360</v>
      </c>
      <c r="B1662" s="53" t="s">
        <v>808</v>
      </c>
      <c r="C1662" s="249">
        <v>3</v>
      </c>
      <c r="D1662" s="55">
        <v>25235</v>
      </c>
      <c r="E1662" s="92">
        <v>0</v>
      </c>
      <c r="F1662" s="53" t="s">
        <v>810</v>
      </c>
      <c r="G1662" s="53" t="s">
        <v>728</v>
      </c>
      <c r="H1662" s="53" t="s">
        <v>811</v>
      </c>
      <c r="I1662" s="53" t="s">
        <v>827</v>
      </c>
      <c r="J1662" s="53" t="s">
        <v>571</v>
      </c>
      <c r="K1662" s="53" t="s">
        <v>826</v>
      </c>
      <c r="L1662" s="205">
        <v>0</v>
      </c>
      <c r="M1662" s="205">
        <v>0</v>
      </c>
      <c r="N1662" s="205">
        <v>0</v>
      </c>
      <c r="O1662" s="205">
        <v>0</v>
      </c>
      <c r="P1662" s="187">
        <v>0</v>
      </c>
      <c r="Q1662" s="188">
        <v>0</v>
      </c>
    </row>
    <row r="1663" spans="1:17" s="4" customFormat="1" ht="12" customHeight="1">
      <c r="A1663" s="124">
        <f t="shared" si="25"/>
        <v>360</v>
      </c>
      <c r="B1663" s="136" t="s">
        <v>808</v>
      </c>
      <c r="C1663" s="250">
        <v>4</v>
      </c>
      <c r="D1663" s="138">
        <v>25569</v>
      </c>
      <c r="E1663" s="92">
        <v>0</v>
      </c>
      <c r="F1663" s="136" t="s">
        <v>810</v>
      </c>
      <c r="G1663" s="136" t="s">
        <v>728</v>
      </c>
      <c r="H1663" s="136" t="s">
        <v>811</v>
      </c>
      <c r="I1663" s="136" t="s">
        <v>827</v>
      </c>
      <c r="J1663" s="136" t="s">
        <v>571</v>
      </c>
      <c r="K1663" s="136" t="s">
        <v>826</v>
      </c>
      <c r="L1663" s="205">
        <v>0</v>
      </c>
      <c r="M1663" s="205">
        <v>0</v>
      </c>
      <c r="N1663" s="205">
        <v>0</v>
      </c>
      <c r="O1663" s="205">
        <v>0</v>
      </c>
      <c r="P1663" s="187">
        <v>0</v>
      </c>
      <c r="Q1663" s="188">
        <v>0</v>
      </c>
    </row>
    <row r="1664" spans="1:17" ht="12" customHeight="1">
      <c r="A1664" s="124">
        <f t="shared" si="25"/>
        <v>360</v>
      </c>
      <c r="B1664" s="136" t="s">
        <v>808</v>
      </c>
      <c r="C1664" s="250">
        <v>5</v>
      </c>
      <c r="D1664" s="138">
        <v>26284</v>
      </c>
      <c r="E1664" s="92">
        <v>0</v>
      </c>
      <c r="F1664" s="136" t="s">
        <v>810</v>
      </c>
      <c r="G1664" s="136" t="s">
        <v>728</v>
      </c>
      <c r="H1664" s="136" t="s">
        <v>811</v>
      </c>
      <c r="I1664" s="136" t="s">
        <v>827</v>
      </c>
      <c r="J1664" s="136" t="s">
        <v>571</v>
      </c>
      <c r="K1664" s="136" t="s">
        <v>826</v>
      </c>
      <c r="L1664" s="205">
        <v>0</v>
      </c>
      <c r="M1664" s="205">
        <v>0</v>
      </c>
      <c r="N1664" s="205">
        <v>0</v>
      </c>
      <c r="O1664" s="205">
        <v>0</v>
      </c>
      <c r="P1664" s="187">
        <v>0</v>
      </c>
      <c r="Q1664" s="188">
        <v>0</v>
      </c>
    </row>
    <row r="1665" spans="1:17" ht="12" customHeight="1">
      <c r="A1665" s="124">
        <f t="shared" si="25"/>
        <v>360</v>
      </c>
      <c r="B1665" s="136" t="s">
        <v>808</v>
      </c>
      <c r="C1665" s="250">
        <v>6</v>
      </c>
      <c r="D1665" s="138">
        <v>26371</v>
      </c>
      <c r="E1665" s="92">
        <v>0</v>
      </c>
      <c r="F1665" s="136" t="s">
        <v>810</v>
      </c>
      <c r="G1665" s="136" t="s">
        <v>728</v>
      </c>
      <c r="H1665" s="136" t="s">
        <v>811</v>
      </c>
      <c r="I1665" s="136" t="s">
        <v>827</v>
      </c>
      <c r="J1665" s="136" t="s">
        <v>571</v>
      </c>
      <c r="K1665" s="136" t="s">
        <v>826</v>
      </c>
      <c r="L1665" s="205">
        <v>0</v>
      </c>
      <c r="M1665" s="205">
        <v>0</v>
      </c>
      <c r="N1665" s="205">
        <v>0</v>
      </c>
      <c r="O1665" s="205">
        <v>0</v>
      </c>
      <c r="P1665" s="187">
        <v>0</v>
      </c>
      <c r="Q1665" s="188">
        <v>0</v>
      </c>
    </row>
    <row r="1666" spans="1:17" s="4" customFormat="1" ht="11.25" customHeight="1">
      <c r="A1666" s="124">
        <f t="shared" si="25"/>
        <v>360</v>
      </c>
      <c r="B1666" s="53" t="s">
        <v>808</v>
      </c>
      <c r="C1666" s="249">
        <v>7</v>
      </c>
      <c r="D1666" s="55">
        <v>28142</v>
      </c>
      <c r="E1666" s="92">
        <v>0</v>
      </c>
      <c r="F1666" s="53" t="s">
        <v>810</v>
      </c>
      <c r="G1666" s="53" t="s">
        <v>728</v>
      </c>
      <c r="H1666" s="53" t="s">
        <v>811</v>
      </c>
      <c r="I1666" s="53" t="s">
        <v>827</v>
      </c>
      <c r="J1666" s="53" t="s">
        <v>571</v>
      </c>
      <c r="K1666" s="53" t="s">
        <v>826</v>
      </c>
      <c r="L1666" s="205">
        <v>0</v>
      </c>
      <c r="M1666" s="205">
        <v>0</v>
      </c>
      <c r="N1666" s="205">
        <v>0</v>
      </c>
      <c r="O1666" s="205">
        <v>0</v>
      </c>
      <c r="P1666" s="187">
        <v>0</v>
      </c>
      <c r="Q1666" s="188">
        <v>0</v>
      </c>
    </row>
    <row r="1667" spans="1:17" ht="11.25" customHeight="1">
      <c r="A1667" s="124">
        <f t="shared" si="25"/>
        <v>360</v>
      </c>
      <c r="B1667" s="53" t="s">
        <v>808</v>
      </c>
      <c r="C1667" s="249">
        <v>8</v>
      </c>
      <c r="D1667" s="55">
        <v>28551</v>
      </c>
      <c r="E1667" s="92">
        <v>0</v>
      </c>
      <c r="F1667" s="53" t="s">
        <v>810</v>
      </c>
      <c r="G1667" s="53" t="s">
        <v>728</v>
      </c>
      <c r="H1667" s="53" t="s">
        <v>811</v>
      </c>
      <c r="I1667" s="53" t="s">
        <v>827</v>
      </c>
      <c r="J1667" s="53" t="s">
        <v>571</v>
      </c>
      <c r="K1667" s="53" t="s">
        <v>826</v>
      </c>
      <c r="L1667" s="205">
        <v>0</v>
      </c>
      <c r="M1667" s="205">
        <v>0</v>
      </c>
      <c r="N1667" s="205">
        <v>0</v>
      </c>
      <c r="O1667" s="205">
        <v>0</v>
      </c>
      <c r="P1667" s="187">
        <v>0</v>
      </c>
      <c r="Q1667" s="188">
        <v>0</v>
      </c>
    </row>
    <row r="1668" spans="1:17" ht="11.25" customHeight="1">
      <c r="A1668" s="124">
        <f t="shared" ref="A1668:A1731" si="26">IF(C1668&gt;0,A1667,A1667+1)</f>
        <v>360</v>
      </c>
      <c r="B1668" s="53" t="s">
        <v>808</v>
      </c>
      <c r="C1668" s="249">
        <v>9</v>
      </c>
      <c r="D1668" s="55">
        <v>30771</v>
      </c>
      <c r="E1668" s="92">
        <v>0</v>
      </c>
      <c r="F1668" s="53" t="s">
        <v>810</v>
      </c>
      <c r="G1668" s="53" t="s">
        <v>728</v>
      </c>
      <c r="H1668" s="53" t="s">
        <v>811</v>
      </c>
      <c r="I1668" s="53" t="s">
        <v>827</v>
      </c>
      <c r="J1668" s="53" t="s">
        <v>571</v>
      </c>
      <c r="K1668" s="53" t="s">
        <v>826</v>
      </c>
      <c r="L1668" s="205">
        <v>0</v>
      </c>
      <c r="M1668" s="205">
        <v>0</v>
      </c>
      <c r="N1668" s="205">
        <v>0</v>
      </c>
      <c r="O1668" s="205">
        <v>0</v>
      </c>
      <c r="P1668" s="187">
        <v>0</v>
      </c>
      <c r="Q1668" s="188">
        <v>0</v>
      </c>
    </row>
    <row r="1669" spans="1:17" ht="11.25" customHeight="1">
      <c r="A1669" s="124">
        <f t="shared" si="26"/>
        <v>360</v>
      </c>
      <c r="B1669" s="53" t="s">
        <v>808</v>
      </c>
      <c r="C1669" s="249">
        <v>10</v>
      </c>
      <c r="D1669" s="55">
        <v>31473</v>
      </c>
      <c r="E1669" s="92">
        <v>0</v>
      </c>
      <c r="F1669" s="53" t="s">
        <v>810</v>
      </c>
      <c r="G1669" s="53" t="s">
        <v>728</v>
      </c>
      <c r="H1669" s="53" t="s">
        <v>811</v>
      </c>
      <c r="I1669" s="53" t="s">
        <v>827</v>
      </c>
      <c r="J1669" s="53" t="s">
        <v>571</v>
      </c>
      <c r="K1669" s="53" t="s">
        <v>826</v>
      </c>
      <c r="L1669" s="205">
        <v>0</v>
      </c>
      <c r="M1669" s="205">
        <v>0</v>
      </c>
      <c r="N1669" s="205">
        <v>0</v>
      </c>
      <c r="O1669" s="205">
        <v>0</v>
      </c>
      <c r="P1669" s="187">
        <v>0</v>
      </c>
      <c r="Q1669" s="188">
        <v>0</v>
      </c>
    </row>
    <row r="1670" spans="1:17" ht="11.25" customHeight="1">
      <c r="A1670" s="267">
        <f t="shared" si="26"/>
        <v>361</v>
      </c>
      <c r="B1670" s="209" t="s">
        <v>778</v>
      </c>
      <c r="C1670" s="248">
        <v>0</v>
      </c>
      <c r="D1670" s="210"/>
      <c r="E1670" s="271">
        <f>SUM(E1671)</f>
        <v>0</v>
      </c>
      <c r="F1670" s="209" t="s">
        <v>532</v>
      </c>
      <c r="G1670" s="209" t="s">
        <v>728</v>
      </c>
      <c r="H1670" s="209" t="s">
        <v>56</v>
      </c>
      <c r="I1670" s="209" t="s">
        <v>94</v>
      </c>
      <c r="J1670" s="209"/>
      <c r="K1670" s="209"/>
      <c r="L1670" s="244">
        <v>0</v>
      </c>
      <c r="M1670" s="244">
        <v>0</v>
      </c>
      <c r="N1670" s="244">
        <v>0</v>
      </c>
      <c r="O1670" s="244">
        <v>0</v>
      </c>
      <c r="P1670" s="211">
        <v>0</v>
      </c>
      <c r="Q1670" s="212">
        <v>0</v>
      </c>
    </row>
    <row r="1671" spans="1:17" ht="11.25" customHeight="1">
      <c r="A1671" s="124">
        <f t="shared" si="26"/>
        <v>361</v>
      </c>
      <c r="B1671" s="53" t="s">
        <v>778</v>
      </c>
      <c r="C1671" s="249">
        <v>1</v>
      </c>
      <c r="D1671" s="55">
        <v>32305</v>
      </c>
      <c r="E1671" s="92">
        <v>0</v>
      </c>
      <c r="F1671" s="53" t="s">
        <v>532</v>
      </c>
      <c r="G1671" s="53" t="s">
        <v>728</v>
      </c>
      <c r="H1671" s="53" t="s">
        <v>56</v>
      </c>
      <c r="I1671" s="53" t="s">
        <v>94</v>
      </c>
      <c r="J1671" s="53"/>
      <c r="K1671" s="53"/>
      <c r="L1671" s="205">
        <v>0</v>
      </c>
      <c r="M1671" s="205">
        <v>0</v>
      </c>
      <c r="N1671" s="205">
        <v>0</v>
      </c>
      <c r="O1671" s="205">
        <v>0</v>
      </c>
      <c r="P1671" s="187">
        <v>0</v>
      </c>
      <c r="Q1671" s="188">
        <v>0</v>
      </c>
    </row>
    <row r="1672" spans="1:17" ht="11.25" customHeight="1">
      <c r="A1672" s="267">
        <f t="shared" si="26"/>
        <v>362</v>
      </c>
      <c r="B1672" s="209" t="s">
        <v>1027</v>
      </c>
      <c r="C1672" s="248">
        <v>0</v>
      </c>
      <c r="D1672" s="210"/>
      <c r="E1672" s="271">
        <f>SUM(E1673:E1674)</f>
        <v>220</v>
      </c>
      <c r="F1672" s="209" t="s">
        <v>955</v>
      </c>
      <c r="G1672" s="209" t="s">
        <v>326</v>
      </c>
      <c r="H1672" s="209" t="s">
        <v>952</v>
      </c>
      <c r="I1672" s="209" t="s">
        <v>827</v>
      </c>
      <c r="J1672" s="209" t="s">
        <v>576</v>
      </c>
      <c r="K1672" s="209" t="s">
        <v>513</v>
      </c>
      <c r="L1672" s="244">
        <v>0</v>
      </c>
      <c r="M1672" s="244">
        <v>0</v>
      </c>
      <c r="N1672" s="244">
        <v>0</v>
      </c>
      <c r="O1672" s="244">
        <v>0</v>
      </c>
      <c r="P1672" s="211">
        <v>0</v>
      </c>
      <c r="Q1672" s="212">
        <v>0</v>
      </c>
    </row>
    <row r="1673" spans="1:17" ht="11.25" customHeight="1">
      <c r="A1673" s="124">
        <f t="shared" si="26"/>
        <v>362</v>
      </c>
      <c r="B1673" s="53" t="s">
        <v>121</v>
      </c>
      <c r="C1673" s="249">
        <v>1</v>
      </c>
      <c r="D1673" s="55">
        <v>37568</v>
      </c>
      <c r="E1673" s="92">
        <v>142</v>
      </c>
      <c r="F1673" s="53" t="s">
        <v>955</v>
      </c>
      <c r="G1673" s="53" t="s">
        <v>326</v>
      </c>
      <c r="H1673" s="53" t="s">
        <v>952</v>
      </c>
      <c r="I1673" s="53" t="s">
        <v>827</v>
      </c>
      <c r="J1673" s="53" t="s">
        <v>576</v>
      </c>
      <c r="K1673" s="53" t="s">
        <v>513</v>
      </c>
      <c r="L1673" s="234">
        <v>0</v>
      </c>
      <c r="M1673" s="234">
        <v>0</v>
      </c>
      <c r="N1673" s="234">
        <v>0</v>
      </c>
      <c r="O1673" s="234">
        <v>0</v>
      </c>
      <c r="P1673" s="187">
        <v>0</v>
      </c>
      <c r="Q1673" s="188">
        <v>0</v>
      </c>
    </row>
    <row r="1674" spans="1:17" s="4" customFormat="1" ht="11.25" customHeight="1">
      <c r="A1674" s="124">
        <f t="shared" si="26"/>
        <v>362</v>
      </c>
      <c r="B1674" s="53" t="s">
        <v>121</v>
      </c>
      <c r="C1674" s="249">
        <v>1</v>
      </c>
      <c r="D1674" s="55">
        <v>37568</v>
      </c>
      <c r="E1674" s="92">
        <v>78</v>
      </c>
      <c r="F1674" s="53" t="s">
        <v>955</v>
      </c>
      <c r="G1674" s="53" t="s">
        <v>326</v>
      </c>
      <c r="H1674" s="53" t="s">
        <v>952</v>
      </c>
      <c r="I1674" s="53" t="s">
        <v>827</v>
      </c>
      <c r="J1674" s="53" t="s">
        <v>576</v>
      </c>
      <c r="K1674" s="53" t="s">
        <v>513</v>
      </c>
      <c r="L1674" s="234">
        <v>0</v>
      </c>
      <c r="M1674" s="234">
        <v>0</v>
      </c>
      <c r="N1674" s="234">
        <v>0</v>
      </c>
      <c r="O1674" s="234">
        <v>0</v>
      </c>
      <c r="P1674" s="187">
        <v>0</v>
      </c>
      <c r="Q1674" s="188">
        <v>0</v>
      </c>
    </row>
    <row r="1675" spans="1:17" s="4" customFormat="1" ht="11.25" customHeight="1">
      <c r="A1675" s="267">
        <f t="shared" si="26"/>
        <v>363</v>
      </c>
      <c r="B1675" s="209" t="s">
        <v>767</v>
      </c>
      <c r="C1675" s="248">
        <v>0</v>
      </c>
      <c r="D1675" s="210"/>
      <c r="E1675" s="271">
        <f>SUM(E1676:E1677)</f>
        <v>160</v>
      </c>
      <c r="F1675" s="209" t="s">
        <v>532</v>
      </c>
      <c r="G1675" s="209" t="s">
        <v>728</v>
      </c>
      <c r="H1675" s="209" t="s">
        <v>56</v>
      </c>
      <c r="I1675" s="209" t="s">
        <v>94</v>
      </c>
      <c r="J1675" s="209"/>
      <c r="K1675" s="209"/>
      <c r="L1675" s="244">
        <v>440.33724999999993</v>
      </c>
      <c r="M1675" s="244">
        <v>0</v>
      </c>
      <c r="N1675" s="244">
        <v>0</v>
      </c>
      <c r="O1675" s="244">
        <v>0</v>
      </c>
      <c r="P1675" s="211">
        <v>0</v>
      </c>
      <c r="Q1675" s="212">
        <v>0</v>
      </c>
    </row>
    <row r="1676" spans="1:17" ht="11.25" customHeight="1">
      <c r="A1676" s="124">
        <f t="shared" si="26"/>
        <v>363</v>
      </c>
      <c r="B1676" s="53" t="s">
        <v>767</v>
      </c>
      <c r="C1676" s="249">
        <v>1</v>
      </c>
      <c r="D1676" s="55">
        <v>31664</v>
      </c>
      <c r="E1676" s="8">
        <v>80</v>
      </c>
      <c r="F1676" s="53" t="s">
        <v>520</v>
      </c>
      <c r="G1676" s="53" t="s">
        <v>728</v>
      </c>
      <c r="H1676" s="53" t="s">
        <v>521</v>
      </c>
      <c r="I1676" s="53" t="s">
        <v>94</v>
      </c>
      <c r="J1676" s="53"/>
      <c r="K1676" s="53"/>
      <c r="L1676" s="234">
        <v>212.89019999999999</v>
      </c>
      <c r="M1676" s="205">
        <v>0</v>
      </c>
      <c r="N1676" s="205">
        <v>0</v>
      </c>
      <c r="O1676" s="205">
        <v>0</v>
      </c>
      <c r="P1676" s="187">
        <v>0</v>
      </c>
      <c r="Q1676" s="188">
        <v>0</v>
      </c>
    </row>
    <row r="1677" spans="1:17" s="4" customFormat="1" ht="11.25" customHeight="1">
      <c r="A1677" s="124">
        <f t="shared" si="26"/>
        <v>363</v>
      </c>
      <c r="B1677" s="53" t="s">
        <v>767</v>
      </c>
      <c r="C1677" s="249">
        <v>2</v>
      </c>
      <c r="D1677" s="55">
        <v>31845</v>
      </c>
      <c r="E1677" s="8">
        <v>80</v>
      </c>
      <c r="F1677" s="53" t="s">
        <v>520</v>
      </c>
      <c r="G1677" s="53" t="s">
        <v>728</v>
      </c>
      <c r="H1677" s="53" t="s">
        <v>521</v>
      </c>
      <c r="I1677" s="53" t="s">
        <v>94</v>
      </c>
      <c r="J1677" s="53"/>
      <c r="K1677" s="53"/>
      <c r="L1677" s="234">
        <v>227.44704999999996</v>
      </c>
      <c r="M1677" s="205">
        <v>0</v>
      </c>
      <c r="N1677" s="205">
        <v>0</v>
      </c>
      <c r="O1677" s="205">
        <v>0</v>
      </c>
      <c r="P1677" s="187">
        <v>0</v>
      </c>
      <c r="Q1677" s="188">
        <v>0</v>
      </c>
    </row>
    <row r="1678" spans="1:17" ht="11.25" customHeight="1">
      <c r="A1678" s="267">
        <f t="shared" si="26"/>
        <v>364</v>
      </c>
      <c r="B1678" s="209" t="s">
        <v>246</v>
      </c>
      <c r="C1678" s="248">
        <v>0</v>
      </c>
      <c r="D1678" s="210"/>
      <c r="E1678" s="271">
        <f>SUM(E1679:E1680)</f>
        <v>0</v>
      </c>
      <c r="F1678" s="209" t="s">
        <v>955</v>
      </c>
      <c r="G1678" s="209" t="s">
        <v>728</v>
      </c>
      <c r="H1678" s="209" t="s">
        <v>369</v>
      </c>
      <c r="I1678" s="209" t="s">
        <v>94</v>
      </c>
      <c r="J1678" s="209"/>
      <c r="K1678" s="209"/>
      <c r="L1678" s="244">
        <v>0</v>
      </c>
      <c r="M1678" s="244">
        <v>0</v>
      </c>
      <c r="N1678" s="244">
        <v>0</v>
      </c>
      <c r="O1678" s="244">
        <v>0</v>
      </c>
      <c r="P1678" s="211">
        <v>0</v>
      </c>
      <c r="Q1678" s="212">
        <v>0</v>
      </c>
    </row>
    <row r="1679" spans="1:17" ht="11.25" customHeight="1">
      <c r="A1679" s="124">
        <f t="shared" si="26"/>
        <v>364</v>
      </c>
      <c r="B1679" s="53" t="s">
        <v>246</v>
      </c>
      <c r="C1679" s="249">
        <v>1</v>
      </c>
      <c r="D1679" s="55">
        <v>34344</v>
      </c>
      <c r="E1679" s="92">
        <v>0</v>
      </c>
      <c r="F1679" s="53" t="s">
        <v>955</v>
      </c>
      <c r="G1679" s="53" t="s">
        <v>728</v>
      </c>
      <c r="H1679" s="53" t="s">
        <v>369</v>
      </c>
      <c r="I1679" s="53" t="s">
        <v>94</v>
      </c>
      <c r="J1679" s="53"/>
      <c r="K1679" s="53"/>
      <c r="L1679" s="205">
        <v>0</v>
      </c>
      <c r="M1679" s="205">
        <v>0</v>
      </c>
      <c r="N1679" s="205">
        <v>0</v>
      </c>
      <c r="O1679" s="205">
        <v>0</v>
      </c>
      <c r="P1679" s="187">
        <v>0</v>
      </c>
      <c r="Q1679" s="188">
        <v>0</v>
      </c>
    </row>
    <row r="1680" spans="1:17" s="4" customFormat="1" ht="11.25" customHeight="1">
      <c r="A1680" s="124">
        <f t="shared" si="26"/>
        <v>364</v>
      </c>
      <c r="B1680" s="53" t="s">
        <v>246</v>
      </c>
      <c r="C1680" s="249">
        <v>2</v>
      </c>
      <c r="D1680" s="55">
        <v>34357</v>
      </c>
      <c r="E1680" s="92">
        <v>0</v>
      </c>
      <c r="F1680" s="53" t="s">
        <v>955</v>
      </c>
      <c r="G1680" s="53" t="s">
        <v>728</v>
      </c>
      <c r="H1680" s="53" t="s">
        <v>369</v>
      </c>
      <c r="I1680" s="53" t="s">
        <v>94</v>
      </c>
      <c r="J1680" s="53"/>
      <c r="K1680" s="53"/>
      <c r="L1680" s="205">
        <v>0</v>
      </c>
      <c r="M1680" s="205">
        <v>0</v>
      </c>
      <c r="N1680" s="205">
        <v>0</v>
      </c>
      <c r="O1680" s="205">
        <v>0</v>
      </c>
      <c r="P1680" s="187">
        <v>0</v>
      </c>
      <c r="Q1680" s="188">
        <v>0</v>
      </c>
    </row>
    <row r="1681" spans="1:17" ht="11.25" customHeight="1">
      <c r="A1681" s="267">
        <f t="shared" si="26"/>
        <v>365</v>
      </c>
      <c r="B1681" s="209" t="s">
        <v>947</v>
      </c>
      <c r="C1681" s="248">
        <v>0</v>
      </c>
      <c r="D1681" s="210"/>
      <c r="E1681" s="271">
        <f>SUM(E1682:E1685)</f>
        <v>161</v>
      </c>
      <c r="F1681" s="209" t="s">
        <v>142</v>
      </c>
      <c r="G1681" s="209" t="s">
        <v>728</v>
      </c>
      <c r="H1681" s="209" t="s">
        <v>143</v>
      </c>
      <c r="I1681" s="209" t="s">
        <v>94</v>
      </c>
      <c r="J1681" s="209"/>
      <c r="K1681" s="209"/>
      <c r="L1681" s="244">
        <v>557.22985000000006</v>
      </c>
      <c r="M1681" s="244">
        <v>0</v>
      </c>
      <c r="N1681" s="244">
        <v>0</v>
      </c>
      <c r="O1681" s="244">
        <v>0</v>
      </c>
      <c r="P1681" s="211">
        <v>0</v>
      </c>
      <c r="Q1681" s="212">
        <v>0</v>
      </c>
    </row>
    <row r="1682" spans="1:17" ht="11.25" customHeight="1">
      <c r="A1682" s="124">
        <f t="shared" si="26"/>
        <v>365</v>
      </c>
      <c r="B1682" s="53" t="s">
        <v>947</v>
      </c>
      <c r="C1682" s="249">
        <v>1</v>
      </c>
      <c r="D1682" s="55">
        <v>21470</v>
      </c>
      <c r="E1682" s="8">
        <v>42</v>
      </c>
      <c r="F1682" s="53" t="s">
        <v>142</v>
      </c>
      <c r="G1682" s="53" t="s">
        <v>728</v>
      </c>
      <c r="H1682" s="53" t="s">
        <v>143</v>
      </c>
      <c r="I1682" s="53" t="s">
        <v>94</v>
      </c>
      <c r="J1682" s="53"/>
      <c r="K1682" s="53"/>
      <c r="L1682" s="234">
        <v>557.22985000000006</v>
      </c>
      <c r="M1682" s="205">
        <v>0</v>
      </c>
      <c r="N1682" s="205">
        <v>0</v>
      </c>
      <c r="O1682" s="205">
        <v>0</v>
      </c>
      <c r="P1682" s="187">
        <v>0</v>
      </c>
      <c r="Q1682" s="188">
        <v>0</v>
      </c>
    </row>
    <row r="1683" spans="1:17" s="4" customFormat="1" ht="11.25" customHeight="1">
      <c r="A1683" s="124">
        <f t="shared" si="26"/>
        <v>365</v>
      </c>
      <c r="B1683" s="53" t="s">
        <v>947</v>
      </c>
      <c r="C1683" s="249">
        <v>2</v>
      </c>
      <c r="D1683" s="55">
        <v>21600</v>
      </c>
      <c r="E1683" s="8">
        <v>42</v>
      </c>
      <c r="F1683" s="53" t="s">
        <v>142</v>
      </c>
      <c r="G1683" s="53" t="s">
        <v>728</v>
      </c>
      <c r="H1683" s="53" t="s">
        <v>143</v>
      </c>
      <c r="I1683" s="53" t="s">
        <v>94</v>
      </c>
      <c r="J1683" s="53"/>
      <c r="K1683" s="53"/>
      <c r="L1683" s="234">
        <v>0</v>
      </c>
      <c r="M1683" s="205">
        <v>0</v>
      </c>
      <c r="N1683" s="205">
        <v>0</v>
      </c>
      <c r="O1683" s="205">
        <v>0</v>
      </c>
      <c r="P1683" s="187">
        <v>0</v>
      </c>
      <c r="Q1683" s="188">
        <v>0</v>
      </c>
    </row>
    <row r="1684" spans="1:17" ht="11.25" customHeight="1">
      <c r="A1684" s="124">
        <f t="shared" si="26"/>
        <v>365</v>
      </c>
      <c r="B1684" s="53" t="s">
        <v>947</v>
      </c>
      <c r="C1684" s="249">
        <v>3</v>
      </c>
      <c r="D1684" s="55">
        <v>21737</v>
      </c>
      <c r="E1684" s="8">
        <v>42</v>
      </c>
      <c r="F1684" s="53" t="s">
        <v>142</v>
      </c>
      <c r="G1684" s="53" t="s">
        <v>728</v>
      </c>
      <c r="H1684" s="53" t="s">
        <v>143</v>
      </c>
      <c r="I1684" s="53" t="s">
        <v>94</v>
      </c>
      <c r="J1684" s="53"/>
      <c r="K1684" s="53"/>
      <c r="L1684" s="234">
        <v>0</v>
      </c>
      <c r="M1684" s="205">
        <v>0</v>
      </c>
      <c r="N1684" s="205">
        <v>0</v>
      </c>
      <c r="O1684" s="205">
        <v>0</v>
      </c>
      <c r="P1684" s="187">
        <v>0</v>
      </c>
      <c r="Q1684" s="188">
        <v>0</v>
      </c>
    </row>
    <row r="1685" spans="1:17" s="4" customFormat="1" ht="11.25" customHeight="1">
      <c r="A1685" s="124">
        <f t="shared" si="26"/>
        <v>365</v>
      </c>
      <c r="B1685" s="53" t="s">
        <v>947</v>
      </c>
      <c r="C1685" s="249">
        <v>4</v>
      </c>
      <c r="D1685" s="55">
        <v>24098</v>
      </c>
      <c r="E1685" s="8">
        <v>35</v>
      </c>
      <c r="F1685" s="53" t="s">
        <v>142</v>
      </c>
      <c r="G1685" s="53" t="s">
        <v>728</v>
      </c>
      <c r="H1685" s="53" t="s">
        <v>143</v>
      </c>
      <c r="I1685" s="53" t="s">
        <v>94</v>
      </c>
      <c r="J1685" s="53"/>
      <c r="K1685" s="53"/>
      <c r="L1685" s="234">
        <v>0</v>
      </c>
      <c r="M1685" s="205">
        <v>0</v>
      </c>
      <c r="N1685" s="205">
        <v>0</v>
      </c>
      <c r="O1685" s="205">
        <v>0</v>
      </c>
      <c r="P1685" s="187">
        <v>0</v>
      </c>
      <c r="Q1685" s="188">
        <v>0</v>
      </c>
    </row>
    <row r="1686" spans="1:17" ht="11.25" customHeight="1">
      <c r="A1686" s="267">
        <f t="shared" si="26"/>
        <v>366</v>
      </c>
      <c r="B1686" s="213" t="s">
        <v>905</v>
      </c>
      <c r="C1686" s="245">
        <v>0</v>
      </c>
      <c r="D1686" s="208"/>
      <c r="E1686" s="271">
        <f>SUM(E1687:E1688)</f>
        <v>702</v>
      </c>
      <c r="F1686" s="213" t="s">
        <v>315</v>
      </c>
      <c r="G1686" s="213" t="s">
        <v>728</v>
      </c>
      <c r="H1686" s="213" t="s">
        <v>318</v>
      </c>
      <c r="I1686" s="213" t="s">
        <v>827</v>
      </c>
      <c r="J1686" s="213" t="s">
        <v>576</v>
      </c>
      <c r="K1686" s="213" t="s">
        <v>826</v>
      </c>
      <c r="L1686" s="244">
        <v>404.96514200000001</v>
      </c>
      <c r="M1686" s="244">
        <v>92.499002776175999</v>
      </c>
      <c r="N1686" s="244">
        <v>0</v>
      </c>
      <c r="O1686" s="244">
        <v>0</v>
      </c>
      <c r="P1686" s="211">
        <v>177493.3591114165</v>
      </c>
      <c r="Q1686" s="212">
        <v>0.43829293117632456</v>
      </c>
    </row>
    <row r="1687" spans="1:17" ht="11.25" customHeight="1">
      <c r="A1687" s="124">
        <f t="shared" si="26"/>
        <v>366</v>
      </c>
      <c r="B1687" s="53" t="s">
        <v>905</v>
      </c>
      <c r="C1687" s="249">
        <v>1</v>
      </c>
      <c r="D1687" s="55">
        <v>41360</v>
      </c>
      <c r="E1687" s="92">
        <v>351</v>
      </c>
      <c r="F1687" s="53" t="s">
        <v>315</v>
      </c>
      <c r="G1687" s="53" t="s">
        <v>728</v>
      </c>
      <c r="H1687" s="53" t="s">
        <v>318</v>
      </c>
      <c r="I1687" s="53" t="s">
        <v>827</v>
      </c>
      <c r="J1687" s="53" t="s">
        <v>576</v>
      </c>
      <c r="K1687" s="53" t="s">
        <v>826</v>
      </c>
      <c r="L1687" s="234">
        <v>230.35231099999999</v>
      </c>
      <c r="M1687" s="234">
        <v>52.723313807070667</v>
      </c>
      <c r="N1687" s="234">
        <v>0</v>
      </c>
      <c r="O1687" s="234">
        <v>0</v>
      </c>
      <c r="P1687" s="187">
        <v>101160.49882663426</v>
      </c>
      <c r="Q1687" s="188">
        <v>0.4391555630046805</v>
      </c>
    </row>
    <row r="1688" spans="1:17" s="4" customFormat="1" ht="11.25" customHeight="1">
      <c r="A1688" s="124">
        <f t="shared" si="26"/>
        <v>366</v>
      </c>
      <c r="B1688" s="53" t="s">
        <v>905</v>
      </c>
      <c r="C1688" s="249">
        <v>2</v>
      </c>
      <c r="D1688" s="55">
        <v>41675</v>
      </c>
      <c r="E1688" s="92">
        <v>351</v>
      </c>
      <c r="F1688" s="53" t="s">
        <v>315</v>
      </c>
      <c r="G1688" s="53" t="s">
        <v>728</v>
      </c>
      <c r="H1688" s="53" t="s">
        <v>318</v>
      </c>
      <c r="I1688" s="53" t="s">
        <v>827</v>
      </c>
      <c r="J1688" s="53" t="s">
        <v>576</v>
      </c>
      <c r="K1688" s="53" t="s">
        <v>826</v>
      </c>
      <c r="L1688" s="234">
        <v>174.61283100000003</v>
      </c>
      <c r="M1688" s="234">
        <v>39.775688969105332</v>
      </c>
      <c r="N1688" s="234">
        <v>0</v>
      </c>
      <c r="O1688" s="234">
        <v>0</v>
      </c>
      <c r="P1688" s="187">
        <v>76332.860284782219</v>
      </c>
      <c r="Q1688" s="188">
        <v>0.4371549321297139</v>
      </c>
    </row>
    <row r="1689" spans="1:17" ht="11.25" customHeight="1">
      <c r="A1689" s="267">
        <f t="shared" si="26"/>
        <v>367</v>
      </c>
      <c r="B1689" s="209" t="s">
        <v>493</v>
      </c>
      <c r="C1689" s="248">
        <v>0</v>
      </c>
      <c r="D1689" s="210"/>
      <c r="E1689" s="271">
        <f>SUM(E1690:E1693)</f>
        <v>36</v>
      </c>
      <c r="F1689" s="209" t="s">
        <v>1104</v>
      </c>
      <c r="G1689" s="209" t="s">
        <v>728</v>
      </c>
      <c r="H1689" s="209" t="s">
        <v>369</v>
      </c>
      <c r="I1689" s="209" t="s">
        <v>94</v>
      </c>
      <c r="J1689" s="209"/>
      <c r="K1689" s="209"/>
      <c r="L1689" s="244">
        <v>66.645100000000014</v>
      </c>
      <c r="M1689" s="244">
        <v>0</v>
      </c>
      <c r="N1689" s="244">
        <v>0</v>
      </c>
      <c r="O1689" s="244">
        <v>0</v>
      </c>
      <c r="P1689" s="211">
        <v>0</v>
      </c>
      <c r="Q1689" s="212">
        <v>0</v>
      </c>
    </row>
    <row r="1690" spans="1:17" ht="11.25" customHeight="1">
      <c r="A1690" s="124">
        <f t="shared" si="26"/>
        <v>367</v>
      </c>
      <c r="B1690" s="53" t="s">
        <v>493</v>
      </c>
      <c r="C1690" s="249">
        <v>1</v>
      </c>
      <c r="D1690" s="55">
        <v>31970</v>
      </c>
      <c r="E1690" s="8">
        <v>9</v>
      </c>
      <c r="F1690" s="53" t="s">
        <v>1104</v>
      </c>
      <c r="G1690" s="53" t="s">
        <v>728</v>
      </c>
      <c r="H1690" s="53" t="s">
        <v>369</v>
      </c>
      <c r="I1690" s="53" t="s">
        <v>94</v>
      </c>
      <c r="J1690" s="53"/>
      <c r="K1690" s="53"/>
      <c r="L1690" s="234">
        <v>16.1389</v>
      </c>
      <c r="M1690" s="205">
        <v>0</v>
      </c>
      <c r="N1690" s="205">
        <v>0</v>
      </c>
      <c r="O1690" s="205">
        <v>0</v>
      </c>
      <c r="P1690" s="187">
        <v>0</v>
      </c>
      <c r="Q1690" s="188">
        <v>0</v>
      </c>
    </row>
    <row r="1691" spans="1:17" s="4" customFormat="1" ht="11.25" customHeight="1">
      <c r="A1691" s="124">
        <f t="shared" si="26"/>
        <v>367</v>
      </c>
      <c r="B1691" s="53" t="s">
        <v>493</v>
      </c>
      <c r="C1691" s="249">
        <v>2</v>
      </c>
      <c r="D1691" s="55">
        <v>32067</v>
      </c>
      <c r="E1691" s="8">
        <v>9</v>
      </c>
      <c r="F1691" s="53" t="s">
        <v>1104</v>
      </c>
      <c r="G1691" s="53" t="s">
        <v>728</v>
      </c>
      <c r="H1691" s="53" t="s">
        <v>369</v>
      </c>
      <c r="I1691" s="53" t="s">
        <v>94</v>
      </c>
      <c r="J1691" s="53"/>
      <c r="K1691" s="53"/>
      <c r="L1691" s="234">
        <v>23.700900000000004</v>
      </c>
      <c r="M1691" s="205">
        <v>0</v>
      </c>
      <c r="N1691" s="205">
        <v>0</v>
      </c>
      <c r="O1691" s="205">
        <v>0</v>
      </c>
      <c r="P1691" s="187">
        <v>0</v>
      </c>
      <c r="Q1691" s="188">
        <v>0</v>
      </c>
    </row>
    <row r="1692" spans="1:17" s="4" customFormat="1" ht="11.25" customHeight="1">
      <c r="A1692" s="124">
        <f t="shared" si="26"/>
        <v>367</v>
      </c>
      <c r="B1692" s="53" t="s">
        <v>493</v>
      </c>
      <c r="C1692" s="249">
        <v>3</v>
      </c>
      <c r="D1692" s="55">
        <v>32348</v>
      </c>
      <c r="E1692" s="8">
        <v>9</v>
      </c>
      <c r="F1692" s="53" t="s">
        <v>1104</v>
      </c>
      <c r="G1692" s="53" t="s">
        <v>728</v>
      </c>
      <c r="H1692" s="53" t="s">
        <v>369</v>
      </c>
      <c r="I1692" s="53" t="s">
        <v>94</v>
      </c>
      <c r="J1692" s="53"/>
      <c r="K1692" s="53"/>
      <c r="L1692" s="234">
        <v>18.566700000000001</v>
      </c>
      <c r="M1692" s="205">
        <v>0</v>
      </c>
      <c r="N1692" s="205">
        <v>0</v>
      </c>
      <c r="O1692" s="205">
        <v>0</v>
      </c>
      <c r="P1692" s="187">
        <v>0</v>
      </c>
      <c r="Q1692" s="188">
        <v>0</v>
      </c>
    </row>
    <row r="1693" spans="1:17" s="4" customFormat="1" ht="11.25" customHeight="1">
      <c r="A1693" s="124">
        <f t="shared" si="26"/>
        <v>367</v>
      </c>
      <c r="B1693" s="53" t="s">
        <v>493</v>
      </c>
      <c r="C1693" s="249">
        <v>4</v>
      </c>
      <c r="D1693" s="55">
        <v>40463</v>
      </c>
      <c r="E1693" s="8">
        <v>9</v>
      </c>
      <c r="F1693" s="53"/>
      <c r="G1693" s="53"/>
      <c r="H1693" s="53"/>
      <c r="I1693" s="53" t="s">
        <v>94</v>
      </c>
      <c r="J1693" s="53"/>
      <c r="K1693" s="53"/>
      <c r="L1693" s="234">
        <v>8.2385999999999999</v>
      </c>
      <c r="M1693" s="205">
        <v>0</v>
      </c>
      <c r="N1693" s="205">
        <v>0</v>
      </c>
      <c r="O1693" s="205">
        <v>0</v>
      </c>
      <c r="P1693" s="187">
        <v>0</v>
      </c>
      <c r="Q1693" s="188">
        <v>0</v>
      </c>
    </row>
    <row r="1694" spans="1:17" s="4" customFormat="1" ht="11.25" customHeight="1">
      <c r="A1694" s="267">
        <f t="shared" si="26"/>
        <v>368</v>
      </c>
      <c r="B1694" s="209" t="s">
        <v>42</v>
      </c>
      <c r="C1694" s="248">
        <v>0</v>
      </c>
      <c r="D1694" s="210"/>
      <c r="E1694" s="271">
        <f>SUM(E1695:E1700)</f>
        <v>396</v>
      </c>
      <c r="F1694" s="209" t="s">
        <v>46</v>
      </c>
      <c r="G1694" s="209" t="s">
        <v>569</v>
      </c>
      <c r="H1694" s="209" t="s">
        <v>40</v>
      </c>
      <c r="I1694" s="209" t="s">
        <v>94</v>
      </c>
      <c r="J1694" s="209"/>
      <c r="K1694" s="209"/>
      <c r="L1694" s="244">
        <v>1524.0514499999999</v>
      </c>
      <c r="M1694" s="244">
        <v>0</v>
      </c>
      <c r="N1694" s="244">
        <v>0</v>
      </c>
      <c r="O1694" s="244">
        <v>0</v>
      </c>
      <c r="P1694" s="211">
        <v>0</v>
      </c>
      <c r="Q1694" s="212">
        <v>0</v>
      </c>
    </row>
    <row r="1695" spans="1:17" ht="11.25" customHeight="1">
      <c r="A1695" s="124">
        <f t="shared" si="26"/>
        <v>368</v>
      </c>
      <c r="B1695" s="53" t="s">
        <v>42</v>
      </c>
      <c r="C1695" s="249">
        <v>1</v>
      </c>
      <c r="D1695" s="55">
        <v>28510</v>
      </c>
      <c r="E1695" s="8">
        <v>66</v>
      </c>
      <c r="F1695" s="53" t="s">
        <v>46</v>
      </c>
      <c r="G1695" s="53" t="s">
        <v>569</v>
      </c>
      <c r="H1695" s="53" t="s">
        <v>40</v>
      </c>
      <c r="I1695" s="53" t="s">
        <v>94</v>
      </c>
      <c r="J1695" s="53"/>
      <c r="K1695" s="53"/>
      <c r="L1695" s="234">
        <v>231.82504999999998</v>
      </c>
      <c r="M1695" s="205">
        <v>0</v>
      </c>
      <c r="N1695" s="205">
        <v>0</v>
      </c>
      <c r="O1695" s="205">
        <v>0</v>
      </c>
      <c r="P1695" s="187">
        <v>0</v>
      </c>
      <c r="Q1695" s="188">
        <v>0</v>
      </c>
    </row>
    <row r="1696" spans="1:17" ht="11.25" customHeight="1">
      <c r="A1696" s="124">
        <f t="shared" si="26"/>
        <v>368</v>
      </c>
      <c r="B1696" s="53" t="s">
        <v>42</v>
      </c>
      <c r="C1696" s="249">
        <v>2</v>
      </c>
      <c r="D1696" s="55">
        <v>28580</v>
      </c>
      <c r="E1696" s="8">
        <v>66</v>
      </c>
      <c r="F1696" s="53" t="s">
        <v>46</v>
      </c>
      <c r="G1696" s="53" t="s">
        <v>569</v>
      </c>
      <c r="H1696" s="53" t="s">
        <v>40</v>
      </c>
      <c r="I1696" s="53" t="s">
        <v>94</v>
      </c>
      <c r="J1696" s="53"/>
      <c r="K1696" s="53"/>
      <c r="L1696" s="234">
        <v>335.21550000000002</v>
      </c>
      <c r="M1696" s="205">
        <v>0</v>
      </c>
      <c r="N1696" s="205">
        <v>0</v>
      </c>
      <c r="O1696" s="205">
        <v>0</v>
      </c>
      <c r="P1696" s="187">
        <v>0</v>
      </c>
      <c r="Q1696" s="188">
        <v>0</v>
      </c>
    </row>
    <row r="1697" spans="1:17" ht="11.25" customHeight="1">
      <c r="A1697" s="124">
        <f t="shared" si="26"/>
        <v>368</v>
      </c>
      <c r="B1697" s="53" t="s">
        <v>42</v>
      </c>
      <c r="C1697" s="249">
        <v>3</v>
      </c>
      <c r="D1697" s="55">
        <v>28788</v>
      </c>
      <c r="E1697" s="8">
        <v>66</v>
      </c>
      <c r="F1697" s="53" t="s">
        <v>46</v>
      </c>
      <c r="G1697" s="53" t="s">
        <v>569</v>
      </c>
      <c r="H1697" s="53" t="s">
        <v>40</v>
      </c>
      <c r="I1697" s="53" t="s">
        <v>94</v>
      </c>
      <c r="J1697" s="53"/>
      <c r="K1697" s="53"/>
      <c r="L1697" s="234">
        <v>471.95835</v>
      </c>
      <c r="M1697" s="205">
        <v>0</v>
      </c>
      <c r="N1697" s="205">
        <v>0</v>
      </c>
      <c r="O1697" s="205">
        <v>0</v>
      </c>
      <c r="P1697" s="187">
        <v>0</v>
      </c>
      <c r="Q1697" s="188">
        <v>0</v>
      </c>
    </row>
    <row r="1698" spans="1:17" s="4" customFormat="1" ht="11.25" customHeight="1">
      <c r="A1698" s="124">
        <f t="shared" si="26"/>
        <v>368</v>
      </c>
      <c r="B1698" s="53" t="s">
        <v>42</v>
      </c>
      <c r="C1698" s="249">
        <v>4</v>
      </c>
      <c r="D1698" s="55">
        <v>28920</v>
      </c>
      <c r="E1698" s="8">
        <v>66</v>
      </c>
      <c r="F1698" s="53" t="s">
        <v>46</v>
      </c>
      <c r="G1698" s="53" t="s">
        <v>569</v>
      </c>
      <c r="H1698" s="53" t="s">
        <v>40</v>
      </c>
      <c r="I1698" s="53" t="s">
        <v>94</v>
      </c>
      <c r="J1698" s="53"/>
      <c r="K1698" s="53"/>
      <c r="L1698" s="234">
        <v>63.381500000000003</v>
      </c>
      <c r="M1698" s="205">
        <v>0</v>
      </c>
      <c r="N1698" s="205">
        <v>0</v>
      </c>
      <c r="O1698" s="205">
        <v>0</v>
      </c>
      <c r="P1698" s="187">
        <v>0</v>
      </c>
      <c r="Q1698" s="188">
        <v>0</v>
      </c>
    </row>
    <row r="1699" spans="1:17" ht="11.25" customHeight="1">
      <c r="A1699" s="124">
        <f t="shared" si="26"/>
        <v>368</v>
      </c>
      <c r="B1699" s="53" t="s">
        <v>42</v>
      </c>
      <c r="C1699" s="249">
        <v>5</v>
      </c>
      <c r="D1699" s="55">
        <v>30213</v>
      </c>
      <c r="E1699" s="8">
        <v>66</v>
      </c>
      <c r="F1699" s="53" t="s">
        <v>46</v>
      </c>
      <c r="G1699" s="53" t="s">
        <v>569</v>
      </c>
      <c r="H1699" s="53" t="s">
        <v>40</v>
      </c>
      <c r="I1699" s="53" t="s">
        <v>94</v>
      </c>
      <c r="J1699" s="53"/>
      <c r="K1699" s="53"/>
      <c r="L1699" s="234">
        <v>219.3776</v>
      </c>
      <c r="M1699" s="205">
        <v>0</v>
      </c>
      <c r="N1699" s="205">
        <v>0</v>
      </c>
      <c r="O1699" s="205">
        <v>0</v>
      </c>
      <c r="P1699" s="187">
        <v>0</v>
      </c>
      <c r="Q1699" s="188">
        <v>0</v>
      </c>
    </row>
    <row r="1700" spans="1:17" ht="11.25" customHeight="1">
      <c r="A1700" s="124">
        <f t="shared" si="26"/>
        <v>368</v>
      </c>
      <c r="B1700" s="53" t="s">
        <v>42</v>
      </c>
      <c r="C1700" s="249">
        <v>6</v>
      </c>
      <c r="D1700" s="55">
        <v>30372</v>
      </c>
      <c r="E1700" s="8">
        <v>66</v>
      </c>
      <c r="F1700" s="53" t="s">
        <v>46</v>
      </c>
      <c r="G1700" s="53" t="s">
        <v>569</v>
      </c>
      <c r="H1700" s="53" t="s">
        <v>40</v>
      </c>
      <c r="I1700" s="53" t="s">
        <v>94</v>
      </c>
      <c r="J1700" s="53"/>
      <c r="K1700" s="53"/>
      <c r="L1700" s="234">
        <v>202.29344999999998</v>
      </c>
      <c r="M1700" s="205">
        <v>0</v>
      </c>
      <c r="N1700" s="205">
        <v>0</v>
      </c>
      <c r="O1700" s="205">
        <v>0</v>
      </c>
      <c r="P1700" s="187">
        <v>0</v>
      </c>
      <c r="Q1700" s="188">
        <v>0</v>
      </c>
    </row>
    <row r="1701" spans="1:17" ht="11.25" customHeight="1">
      <c r="A1701" s="267">
        <f t="shared" si="26"/>
        <v>369</v>
      </c>
      <c r="B1701" s="209" t="s">
        <v>942</v>
      </c>
      <c r="C1701" s="248">
        <v>0</v>
      </c>
      <c r="D1701" s="210"/>
      <c r="E1701" s="271">
        <f>SUM(E1702:E1705)</f>
        <v>32</v>
      </c>
      <c r="F1701" s="209" t="s">
        <v>135</v>
      </c>
      <c r="G1701" s="209" t="s">
        <v>728</v>
      </c>
      <c r="H1701" s="209" t="s">
        <v>136</v>
      </c>
      <c r="I1701" s="209" t="s">
        <v>94</v>
      </c>
      <c r="J1701" s="209"/>
      <c r="K1701" s="209"/>
      <c r="L1701" s="244">
        <v>148.20524999999998</v>
      </c>
      <c r="M1701" s="244">
        <v>0</v>
      </c>
      <c r="N1701" s="244">
        <v>0</v>
      </c>
      <c r="O1701" s="244">
        <v>0</v>
      </c>
      <c r="P1701" s="211">
        <v>0</v>
      </c>
      <c r="Q1701" s="212">
        <v>0</v>
      </c>
    </row>
    <row r="1702" spans="1:17" s="4" customFormat="1" ht="11.25" customHeight="1">
      <c r="A1702" s="124">
        <f t="shared" si="26"/>
        <v>369</v>
      </c>
      <c r="B1702" s="53" t="s">
        <v>942</v>
      </c>
      <c r="C1702" s="249">
        <v>1</v>
      </c>
      <c r="D1702" s="55">
        <v>20885</v>
      </c>
      <c r="E1702" s="8">
        <v>8</v>
      </c>
      <c r="F1702" s="53" t="s">
        <v>135</v>
      </c>
      <c r="G1702" s="53" t="s">
        <v>728</v>
      </c>
      <c r="H1702" s="53" t="s">
        <v>136</v>
      </c>
      <c r="I1702" s="53" t="s">
        <v>94</v>
      </c>
      <c r="J1702" s="53"/>
      <c r="K1702" s="53"/>
      <c r="L1702" s="234">
        <v>148.20524999999998</v>
      </c>
      <c r="M1702" s="205">
        <v>0</v>
      </c>
      <c r="N1702" s="205">
        <v>0</v>
      </c>
      <c r="O1702" s="205">
        <v>0</v>
      </c>
      <c r="P1702" s="187">
        <v>0</v>
      </c>
      <c r="Q1702" s="188">
        <v>0</v>
      </c>
    </row>
    <row r="1703" spans="1:17" ht="11.25" customHeight="1">
      <c r="A1703" s="124">
        <f t="shared" si="26"/>
        <v>369</v>
      </c>
      <c r="B1703" s="53" t="s">
        <v>942</v>
      </c>
      <c r="C1703" s="249">
        <v>2</v>
      </c>
      <c r="D1703" s="55">
        <v>21198</v>
      </c>
      <c r="E1703" s="8">
        <v>8</v>
      </c>
      <c r="F1703" s="53" t="s">
        <v>135</v>
      </c>
      <c r="G1703" s="53" t="s">
        <v>728</v>
      </c>
      <c r="H1703" s="53" t="s">
        <v>136</v>
      </c>
      <c r="I1703" s="53" t="s">
        <v>94</v>
      </c>
      <c r="J1703" s="53"/>
      <c r="K1703" s="53"/>
      <c r="L1703" s="234">
        <v>0</v>
      </c>
      <c r="M1703" s="205">
        <v>0</v>
      </c>
      <c r="N1703" s="205">
        <v>0</v>
      </c>
      <c r="O1703" s="205">
        <v>0</v>
      </c>
      <c r="P1703" s="187">
        <v>0</v>
      </c>
      <c r="Q1703" s="188">
        <v>0</v>
      </c>
    </row>
    <row r="1704" spans="1:17" s="4" customFormat="1" ht="11.25" customHeight="1">
      <c r="A1704" s="124">
        <f t="shared" si="26"/>
        <v>369</v>
      </c>
      <c r="B1704" s="53" t="s">
        <v>942</v>
      </c>
      <c r="C1704" s="249">
        <v>3</v>
      </c>
      <c r="D1704" s="55">
        <v>21664</v>
      </c>
      <c r="E1704" s="8">
        <v>8</v>
      </c>
      <c r="F1704" s="53" t="s">
        <v>135</v>
      </c>
      <c r="G1704" s="53" t="s">
        <v>728</v>
      </c>
      <c r="H1704" s="53" t="s">
        <v>136</v>
      </c>
      <c r="I1704" s="53" t="s">
        <v>94</v>
      </c>
      <c r="J1704" s="53"/>
      <c r="K1704" s="53"/>
      <c r="L1704" s="234">
        <v>0</v>
      </c>
      <c r="M1704" s="205">
        <v>0</v>
      </c>
      <c r="N1704" s="205">
        <v>0</v>
      </c>
      <c r="O1704" s="205">
        <v>0</v>
      </c>
      <c r="P1704" s="187">
        <v>0</v>
      </c>
      <c r="Q1704" s="188">
        <v>0</v>
      </c>
    </row>
    <row r="1705" spans="1:17" ht="11.25" customHeight="1">
      <c r="A1705" s="124">
        <f t="shared" si="26"/>
        <v>369</v>
      </c>
      <c r="B1705" s="53" t="s">
        <v>942</v>
      </c>
      <c r="C1705" s="249">
        <v>4</v>
      </c>
      <c r="D1705" s="55">
        <v>22069</v>
      </c>
      <c r="E1705" s="8">
        <v>8</v>
      </c>
      <c r="F1705" s="53" t="s">
        <v>135</v>
      </c>
      <c r="G1705" s="53" t="s">
        <v>728</v>
      </c>
      <c r="H1705" s="53" t="s">
        <v>136</v>
      </c>
      <c r="I1705" s="53" t="s">
        <v>94</v>
      </c>
      <c r="J1705" s="53"/>
      <c r="K1705" s="53"/>
      <c r="L1705" s="234">
        <v>0</v>
      </c>
      <c r="M1705" s="205">
        <v>0</v>
      </c>
      <c r="N1705" s="205">
        <v>0</v>
      </c>
      <c r="O1705" s="205">
        <v>0</v>
      </c>
      <c r="P1705" s="187">
        <v>0</v>
      </c>
      <c r="Q1705" s="188">
        <v>0</v>
      </c>
    </row>
    <row r="1706" spans="1:17" s="4" customFormat="1" ht="11.25" customHeight="1">
      <c r="A1706" s="267">
        <f t="shared" si="26"/>
        <v>370</v>
      </c>
      <c r="B1706" s="209" t="s">
        <v>943</v>
      </c>
      <c r="C1706" s="248">
        <v>0</v>
      </c>
      <c r="D1706" s="210"/>
      <c r="E1706" s="271">
        <f>SUM(E1707)</f>
        <v>0</v>
      </c>
      <c r="F1706" s="209" t="s">
        <v>135</v>
      </c>
      <c r="G1706" s="209" t="s">
        <v>728</v>
      </c>
      <c r="H1706" s="209" t="s">
        <v>136</v>
      </c>
      <c r="I1706" s="209" t="s">
        <v>94</v>
      </c>
      <c r="J1706" s="209"/>
      <c r="K1706" s="209"/>
      <c r="L1706" s="244">
        <v>0</v>
      </c>
      <c r="M1706" s="244">
        <v>0</v>
      </c>
      <c r="N1706" s="244">
        <v>0</v>
      </c>
      <c r="O1706" s="244">
        <v>0</v>
      </c>
      <c r="P1706" s="211">
        <v>0</v>
      </c>
      <c r="Q1706" s="212">
        <v>0</v>
      </c>
    </row>
    <row r="1707" spans="1:17" ht="11.25" customHeight="1">
      <c r="A1707" s="124">
        <f t="shared" si="26"/>
        <v>370</v>
      </c>
      <c r="B1707" s="53" t="s">
        <v>943</v>
      </c>
      <c r="C1707" s="249">
        <v>1</v>
      </c>
      <c r="D1707" s="55">
        <v>36239</v>
      </c>
      <c r="E1707" s="92">
        <v>0</v>
      </c>
      <c r="F1707" s="53" t="s">
        <v>135</v>
      </c>
      <c r="G1707" s="53" t="s">
        <v>728</v>
      </c>
      <c r="H1707" s="53" t="s">
        <v>136</v>
      </c>
      <c r="I1707" s="53" t="s">
        <v>94</v>
      </c>
      <c r="J1707" s="53"/>
      <c r="K1707" s="53"/>
      <c r="L1707" s="205">
        <v>0</v>
      </c>
      <c r="M1707" s="205">
        <v>0</v>
      </c>
      <c r="N1707" s="205">
        <v>0</v>
      </c>
      <c r="O1707" s="205">
        <v>0</v>
      </c>
      <c r="P1707" s="187">
        <v>0</v>
      </c>
      <c r="Q1707" s="188">
        <v>0</v>
      </c>
    </row>
    <row r="1708" spans="1:17" s="4" customFormat="1" ht="11.25" customHeight="1">
      <c r="A1708" s="267">
        <f t="shared" si="26"/>
        <v>371</v>
      </c>
      <c r="B1708" s="209" t="s">
        <v>0</v>
      </c>
      <c r="C1708" s="248">
        <v>0</v>
      </c>
      <c r="D1708" s="210"/>
      <c r="E1708" s="271">
        <f>SUM(E1709:E1714)</f>
        <v>1500</v>
      </c>
      <c r="F1708" s="209" t="s">
        <v>568</v>
      </c>
      <c r="G1708" s="209" t="s">
        <v>728</v>
      </c>
      <c r="H1708" s="209" t="s">
        <v>1</v>
      </c>
      <c r="I1708" s="209" t="s">
        <v>827</v>
      </c>
      <c r="J1708" s="209" t="s">
        <v>576</v>
      </c>
      <c r="K1708" s="209" t="s">
        <v>668</v>
      </c>
      <c r="L1708" s="244">
        <v>2761.8259999999996</v>
      </c>
      <c r="M1708" s="244">
        <v>557.14099999999996</v>
      </c>
      <c r="N1708" s="244">
        <v>0</v>
      </c>
      <c r="O1708" s="244">
        <v>0</v>
      </c>
      <c r="P1708" s="211">
        <v>1087533.6578890246</v>
      </c>
      <c r="Q1708" s="212">
        <v>0.39377341580860803</v>
      </c>
    </row>
    <row r="1709" spans="1:17" ht="11.25" customHeight="1">
      <c r="A1709" s="124">
        <f t="shared" si="26"/>
        <v>371</v>
      </c>
      <c r="B1709" s="53" t="s">
        <v>1119</v>
      </c>
      <c r="C1709" s="249">
        <v>1</v>
      </c>
      <c r="D1709" s="55">
        <v>40475</v>
      </c>
      <c r="E1709" s="92">
        <v>250</v>
      </c>
      <c r="F1709" s="53" t="s">
        <v>568</v>
      </c>
      <c r="G1709" s="53" t="s">
        <v>728</v>
      </c>
      <c r="H1709" s="53" t="s">
        <v>1</v>
      </c>
      <c r="I1709" s="53" t="s">
        <v>827</v>
      </c>
      <c r="J1709" s="53" t="s">
        <v>576</v>
      </c>
      <c r="K1709" s="53" t="s">
        <v>668</v>
      </c>
      <c r="L1709" s="234">
        <v>536.16231846659844</v>
      </c>
      <c r="M1709" s="234">
        <v>108.15960537441501</v>
      </c>
      <c r="N1709" s="234">
        <v>0</v>
      </c>
      <c r="O1709" s="234">
        <v>0</v>
      </c>
      <c r="P1709" s="187">
        <v>211126.46757045522</v>
      </c>
      <c r="Q1709" s="188">
        <v>0.39377341580860808</v>
      </c>
    </row>
    <row r="1710" spans="1:17" ht="11.25" customHeight="1">
      <c r="A1710" s="124">
        <f t="shared" si="26"/>
        <v>371</v>
      </c>
      <c r="B1710" s="53" t="s">
        <v>1120</v>
      </c>
      <c r="C1710" s="249">
        <v>2</v>
      </c>
      <c r="D1710" s="55">
        <v>40588</v>
      </c>
      <c r="E1710" s="92">
        <v>250</v>
      </c>
      <c r="F1710" s="53" t="s">
        <v>568</v>
      </c>
      <c r="G1710" s="53" t="s">
        <v>728</v>
      </c>
      <c r="H1710" s="53" t="s">
        <v>1</v>
      </c>
      <c r="I1710" s="53" t="s">
        <v>827</v>
      </c>
      <c r="J1710" s="53" t="s">
        <v>576</v>
      </c>
      <c r="K1710" s="53" t="s">
        <v>668</v>
      </c>
      <c r="L1710" s="234">
        <v>828.1099361870788</v>
      </c>
      <c r="M1710" s="234">
        <v>167.05397007530715</v>
      </c>
      <c r="N1710" s="234">
        <v>0</v>
      </c>
      <c r="O1710" s="234">
        <v>0</v>
      </c>
      <c r="P1710" s="187">
        <v>326087.67823743453</v>
      </c>
      <c r="Q1710" s="188">
        <v>0.39377341580860814</v>
      </c>
    </row>
    <row r="1711" spans="1:17" s="4" customFormat="1" ht="11.25" customHeight="1">
      <c r="A1711" s="124">
        <f t="shared" si="26"/>
        <v>371</v>
      </c>
      <c r="B1711" s="53" t="s">
        <v>1122</v>
      </c>
      <c r="C1711" s="249">
        <v>3</v>
      </c>
      <c r="D1711" s="55">
        <v>41087</v>
      </c>
      <c r="E1711" s="92">
        <v>250</v>
      </c>
      <c r="F1711" s="53" t="s">
        <v>568</v>
      </c>
      <c r="G1711" s="53" t="s">
        <v>728</v>
      </c>
      <c r="H1711" s="53" t="s">
        <v>1</v>
      </c>
      <c r="I1711" s="53" t="s">
        <v>827</v>
      </c>
      <c r="J1711" s="53" t="s">
        <v>576</v>
      </c>
      <c r="K1711" s="53" t="s">
        <v>668</v>
      </c>
      <c r="L1711" s="234">
        <v>764.05314899416601</v>
      </c>
      <c r="M1711" s="234">
        <v>154.13184446947727</v>
      </c>
      <c r="N1711" s="234">
        <v>0</v>
      </c>
      <c r="O1711" s="234">
        <v>0</v>
      </c>
      <c r="P1711" s="187">
        <v>300863.81833875604</v>
      </c>
      <c r="Q1711" s="188">
        <v>0.39377341580860797</v>
      </c>
    </row>
    <row r="1712" spans="1:17" s="4" customFormat="1" ht="11.25" customHeight="1">
      <c r="A1712" s="124">
        <f t="shared" si="26"/>
        <v>371</v>
      </c>
      <c r="B1712" s="53" t="s">
        <v>1123</v>
      </c>
      <c r="C1712" s="249">
        <v>4</v>
      </c>
      <c r="D1712" s="55">
        <v>41401</v>
      </c>
      <c r="E1712" s="92">
        <v>250</v>
      </c>
      <c r="F1712" s="53" t="s">
        <v>568</v>
      </c>
      <c r="G1712" s="53" t="s">
        <v>728</v>
      </c>
      <c r="H1712" s="53" t="s">
        <v>1</v>
      </c>
      <c r="I1712" s="53" t="s">
        <v>827</v>
      </c>
      <c r="J1712" s="53" t="s">
        <v>576</v>
      </c>
      <c r="K1712" s="53" t="s">
        <v>668</v>
      </c>
      <c r="L1712" s="234">
        <v>151.61994750053893</v>
      </c>
      <c r="M1712" s="234">
        <v>30.586173484643037</v>
      </c>
      <c r="N1712" s="234">
        <v>0</v>
      </c>
      <c r="O1712" s="234">
        <v>0</v>
      </c>
      <c r="P1712" s="187">
        <v>59703.904632009042</v>
      </c>
      <c r="Q1712" s="188">
        <v>0.39377341580860808</v>
      </c>
    </row>
    <row r="1713" spans="1:17" ht="11.25" customHeight="1">
      <c r="A1713" s="124">
        <f t="shared" si="26"/>
        <v>371</v>
      </c>
      <c r="B1713" s="53" t="s">
        <v>1121</v>
      </c>
      <c r="C1713" s="249">
        <v>5</v>
      </c>
      <c r="D1713" s="55">
        <v>41696</v>
      </c>
      <c r="E1713" s="92">
        <v>250</v>
      </c>
      <c r="F1713" s="53" t="s">
        <v>568</v>
      </c>
      <c r="G1713" s="53" t="s">
        <v>728</v>
      </c>
      <c r="H1713" s="53" t="s">
        <v>1</v>
      </c>
      <c r="I1713" s="53" t="s">
        <v>827</v>
      </c>
      <c r="J1713" s="53" t="s">
        <v>576</v>
      </c>
      <c r="K1713" s="53" t="s">
        <v>668</v>
      </c>
      <c r="L1713" s="234">
        <v>251.78129470624637</v>
      </c>
      <c r="M1713" s="234">
        <v>50.79164375812698</v>
      </c>
      <c r="N1713" s="234">
        <v>0</v>
      </c>
      <c r="O1713" s="234">
        <v>0</v>
      </c>
      <c r="P1713" s="187">
        <v>99144.780453192448</v>
      </c>
      <c r="Q1713" s="188">
        <v>0.39377341580860808</v>
      </c>
    </row>
    <row r="1714" spans="1:17" s="4" customFormat="1" ht="11.25" customHeight="1">
      <c r="A1714" s="124">
        <f t="shared" si="26"/>
        <v>371</v>
      </c>
      <c r="B1714" s="53" t="s">
        <v>1236</v>
      </c>
      <c r="C1714" s="249">
        <v>6</v>
      </c>
      <c r="D1714" s="55">
        <v>41725</v>
      </c>
      <c r="E1714" s="92">
        <v>250</v>
      </c>
      <c r="F1714" s="53" t="s">
        <v>568</v>
      </c>
      <c r="G1714" s="53" t="s">
        <v>728</v>
      </c>
      <c r="H1714" s="53" t="s">
        <v>1</v>
      </c>
      <c r="I1714" s="53" t="s">
        <v>827</v>
      </c>
      <c r="J1714" s="53" t="s">
        <v>576</v>
      </c>
      <c r="K1714" s="53" t="s">
        <v>668</v>
      </c>
      <c r="L1714" s="234">
        <v>230.09935414537139</v>
      </c>
      <c r="M1714" s="234">
        <v>46.41776283803047</v>
      </c>
      <c r="N1714" s="234">
        <v>0</v>
      </c>
      <c r="O1714" s="234">
        <v>0</v>
      </c>
      <c r="P1714" s="187">
        <v>90607.008657177503</v>
      </c>
      <c r="Q1714" s="188">
        <v>0.39377341580860808</v>
      </c>
    </row>
    <row r="1715" spans="1:17" ht="11.25" customHeight="1">
      <c r="A1715" s="267">
        <f t="shared" si="26"/>
        <v>372</v>
      </c>
      <c r="B1715" s="209" t="s">
        <v>981</v>
      </c>
      <c r="C1715" s="248">
        <v>0</v>
      </c>
      <c r="D1715" s="210"/>
      <c r="E1715" s="271">
        <f>SUM(E1716:E1718)</f>
        <v>330.4</v>
      </c>
      <c r="F1715" s="209" t="s">
        <v>568</v>
      </c>
      <c r="G1715" s="209" t="s">
        <v>728</v>
      </c>
      <c r="H1715" s="209" t="s">
        <v>573</v>
      </c>
      <c r="I1715" s="209" t="s">
        <v>827</v>
      </c>
      <c r="J1715" s="209" t="s">
        <v>576</v>
      </c>
      <c r="K1715" s="209" t="s">
        <v>668</v>
      </c>
      <c r="L1715" s="244">
        <v>724.82899999999995</v>
      </c>
      <c r="M1715" s="244">
        <v>159.49199999999999</v>
      </c>
      <c r="N1715" s="244">
        <v>0</v>
      </c>
      <c r="O1715" s="244">
        <v>0</v>
      </c>
      <c r="P1715" s="211">
        <v>310324.30126283586</v>
      </c>
      <c r="Q1715" s="212">
        <v>0.42813449967211004</v>
      </c>
    </row>
    <row r="1716" spans="1:17" ht="11.25" customHeight="1">
      <c r="A1716" s="124">
        <f t="shared" si="26"/>
        <v>372</v>
      </c>
      <c r="B1716" s="53" t="s">
        <v>981</v>
      </c>
      <c r="C1716" s="249">
        <v>1</v>
      </c>
      <c r="D1716" s="55">
        <v>37330</v>
      </c>
      <c r="E1716" s="92">
        <v>104.6</v>
      </c>
      <c r="F1716" s="53" t="s">
        <v>568</v>
      </c>
      <c r="G1716" s="53" t="s">
        <v>728</v>
      </c>
      <c r="H1716" s="53" t="s">
        <v>573</v>
      </c>
      <c r="I1716" s="53" t="s">
        <v>827</v>
      </c>
      <c r="J1716" s="53" t="s">
        <v>576</v>
      </c>
      <c r="K1716" s="53" t="s">
        <v>668</v>
      </c>
      <c r="L1716" s="234">
        <v>197.11500000000001</v>
      </c>
      <c r="M1716" s="234">
        <v>43.995480181132194</v>
      </c>
      <c r="N1716" s="234">
        <v>0</v>
      </c>
      <c r="O1716" s="234">
        <v>0</v>
      </c>
      <c r="P1716" s="187">
        <v>85602.203533298161</v>
      </c>
      <c r="Q1716" s="188">
        <v>0.43427544090149484</v>
      </c>
    </row>
    <row r="1717" spans="1:17" ht="11.25" customHeight="1">
      <c r="A1717" s="124">
        <f t="shared" si="26"/>
        <v>372</v>
      </c>
      <c r="B1717" s="53" t="s">
        <v>981</v>
      </c>
      <c r="C1717" s="249">
        <v>2</v>
      </c>
      <c r="D1717" s="55">
        <v>37569</v>
      </c>
      <c r="E1717" s="92">
        <v>104.6</v>
      </c>
      <c r="F1717" s="53" t="s">
        <v>568</v>
      </c>
      <c r="G1717" s="53" t="s">
        <v>728</v>
      </c>
      <c r="H1717" s="53" t="s">
        <v>573</v>
      </c>
      <c r="I1717" s="53" t="s">
        <v>827</v>
      </c>
      <c r="J1717" s="53" t="s">
        <v>576</v>
      </c>
      <c r="K1717" s="53" t="s">
        <v>668</v>
      </c>
      <c r="L1717" s="234">
        <v>260.85000000000002</v>
      </c>
      <c r="M1717" s="234">
        <v>58.066651344629321</v>
      </c>
      <c r="N1717" s="234">
        <v>0</v>
      </c>
      <c r="O1717" s="234">
        <v>0</v>
      </c>
      <c r="P1717" s="187">
        <v>112980.54451129086</v>
      </c>
      <c r="Q1717" s="188">
        <v>0.43312457163615431</v>
      </c>
    </row>
    <row r="1718" spans="1:17" ht="11.25" customHeight="1">
      <c r="A1718" s="124">
        <f t="shared" si="26"/>
        <v>372</v>
      </c>
      <c r="B1718" s="53" t="s">
        <v>981</v>
      </c>
      <c r="C1718" s="249">
        <v>3</v>
      </c>
      <c r="D1718" s="55">
        <v>37652</v>
      </c>
      <c r="E1718" s="92">
        <v>121.2</v>
      </c>
      <c r="F1718" s="53" t="s">
        <v>568</v>
      </c>
      <c r="G1718" s="53" t="s">
        <v>728</v>
      </c>
      <c r="H1718" s="53" t="s">
        <v>573</v>
      </c>
      <c r="I1718" s="53" t="s">
        <v>827</v>
      </c>
      <c r="J1718" s="53" t="s">
        <v>576</v>
      </c>
      <c r="K1718" s="53" t="s">
        <v>668</v>
      </c>
      <c r="L1718" s="234">
        <v>266.86399999999998</v>
      </c>
      <c r="M1718" s="234">
        <v>57.429868474238482</v>
      </c>
      <c r="N1718" s="234">
        <v>0</v>
      </c>
      <c r="O1718" s="234">
        <v>0</v>
      </c>
      <c r="P1718" s="187">
        <v>111741.55321824682</v>
      </c>
      <c r="Q1718" s="188">
        <v>0.41872097104984868</v>
      </c>
    </row>
    <row r="1719" spans="1:17" s="4" customFormat="1" ht="11.25" customHeight="1">
      <c r="A1719" s="267">
        <f t="shared" si="26"/>
        <v>373</v>
      </c>
      <c r="B1719" s="209" t="s">
        <v>165</v>
      </c>
      <c r="C1719" s="248">
        <v>0</v>
      </c>
      <c r="D1719" s="210"/>
      <c r="E1719" s="271">
        <f>SUM(E1720:E1725)</f>
        <v>234</v>
      </c>
      <c r="F1719" s="209" t="s">
        <v>1104</v>
      </c>
      <c r="G1719" s="209" t="s">
        <v>728</v>
      </c>
      <c r="H1719" s="209" t="s">
        <v>369</v>
      </c>
      <c r="I1719" s="209" t="s">
        <v>94</v>
      </c>
      <c r="J1719" s="209"/>
      <c r="K1719" s="209"/>
      <c r="L1719" s="244">
        <v>342.76755000000003</v>
      </c>
      <c r="M1719" s="244">
        <v>0</v>
      </c>
      <c r="N1719" s="244">
        <v>0</v>
      </c>
      <c r="O1719" s="244">
        <v>0</v>
      </c>
      <c r="P1719" s="211">
        <v>0</v>
      </c>
      <c r="Q1719" s="212">
        <v>0</v>
      </c>
    </row>
    <row r="1720" spans="1:17" ht="11.25" customHeight="1">
      <c r="A1720" s="124">
        <f t="shared" si="26"/>
        <v>373</v>
      </c>
      <c r="B1720" s="53" t="s">
        <v>165</v>
      </c>
      <c r="C1720" s="249">
        <v>1</v>
      </c>
      <c r="D1720" s="55">
        <v>39535</v>
      </c>
      <c r="E1720" s="8">
        <v>39</v>
      </c>
      <c r="F1720" s="53" t="s">
        <v>1104</v>
      </c>
      <c r="G1720" s="53" t="s">
        <v>728</v>
      </c>
      <c r="H1720" s="53" t="s">
        <v>369</v>
      </c>
      <c r="I1720" s="53" t="s">
        <v>94</v>
      </c>
      <c r="J1720" s="53"/>
      <c r="K1720" s="53"/>
      <c r="L1720" s="234">
        <v>70.197249999999997</v>
      </c>
      <c r="M1720" s="205">
        <v>0</v>
      </c>
      <c r="N1720" s="205">
        <v>0</v>
      </c>
      <c r="O1720" s="205">
        <v>0</v>
      </c>
      <c r="P1720" s="187">
        <v>0</v>
      </c>
      <c r="Q1720" s="188">
        <v>0</v>
      </c>
    </row>
    <row r="1721" spans="1:17" ht="11.25" customHeight="1">
      <c r="A1721" s="124">
        <f t="shared" si="26"/>
        <v>373</v>
      </c>
      <c r="B1721" s="53" t="s">
        <v>165</v>
      </c>
      <c r="C1721" s="249">
        <v>2</v>
      </c>
      <c r="D1721" s="55">
        <v>39691</v>
      </c>
      <c r="E1721" s="8">
        <v>39</v>
      </c>
      <c r="F1721" s="53" t="s">
        <v>1104</v>
      </c>
      <c r="G1721" s="53" t="s">
        <v>728</v>
      </c>
      <c r="H1721" s="53" t="s">
        <v>369</v>
      </c>
      <c r="I1721" s="53" t="s">
        <v>94</v>
      </c>
      <c r="J1721" s="53"/>
      <c r="K1721" s="53"/>
      <c r="L1721" s="234">
        <v>69.600250000000003</v>
      </c>
      <c r="M1721" s="205">
        <v>0</v>
      </c>
      <c r="N1721" s="205">
        <v>0</v>
      </c>
      <c r="O1721" s="205">
        <v>0</v>
      </c>
      <c r="P1721" s="187">
        <v>0</v>
      </c>
      <c r="Q1721" s="188">
        <v>0</v>
      </c>
    </row>
    <row r="1722" spans="1:17" s="4" customFormat="1" ht="11.25" customHeight="1">
      <c r="A1722" s="124">
        <f t="shared" si="26"/>
        <v>373</v>
      </c>
      <c r="B1722" s="53" t="s">
        <v>165</v>
      </c>
      <c r="C1722" s="249">
        <v>3</v>
      </c>
      <c r="D1722" s="55">
        <v>39991</v>
      </c>
      <c r="E1722" s="8">
        <v>39</v>
      </c>
      <c r="F1722" s="53" t="s">
        <v>1104</v>
      </c>
      <c r="G1722" s="53" t="s">
        <v>728</v>
      </c>
      <c r="H1722" s="53" t="s">
        <v>369</v>
      </c>
      <c r="I1722" s="53" t="s">
        <v>94</v>
      </c>
      <c r="J1722" s="53"/>
      <c r="K1722" s="53"/>
      <c r="L1722" s="234">
        <v>0</v>
      </c>
      <c r="M1722" s="205">
        <v>0</v>
      </c>
      <c r="N1722" s="205">
        <v>0</v>
      </c>
      <c r="O1722" s="205">
        <v>0</v>
      </c>
      <c r="P1722" s="187">
        <v>0</v>
      </c>
      <c r="Q1722" s="188">
        <v>0</v>
      </c>
    </row>
    <row r="1723" spans="1:17" ht="11.25" customHeight="1">
      <c r="A1723" s="124">
        <f t="shared" si="26"/>
        <v>373</v>
      </c>
      <c r="B1723" s="53" t="s">
        <v>165</v>
      </c>
      <c r="C1723" s="249">
        <v>4</v>
      </c>
      <c r="D1723" s="55">
        <v>40418</v>
      </c>
      <c r="E1723" s="8">
        <v>39</v>
      </c>
      <c r="F1723" s="53" t="s">
        <v>1104</v>
      </c>
      <c r="G1723" s="53" t="s">
        <v>728</v>
      </c>
      <c r="H1723" s="53" t="s">
        <v>369</v>
      </c>
      <c r="I1723" s="53" t="s">
        <v>94</v>
      </c>
      <c r="J1723" s="53"/>
      <c r="K1723" s="53"/>
      <c r="L1723" s="234">
        <v>65.610299999999995</v>
      </c>
      <c r="M1723" s="205">
        <v>0</v>
      </c>
      <c r="N1723" s="205">
        <v>0</v>
      </c>
      <c r="O1723" s="205">
        <v>0</v>
      </c>
      <c r="P1723" s="187">
        <v>0</v>
      </c>
      <c r="Q1723" s="188">
        <v>0</v>
      </c>
    </row>
    <row r="1724" spans="1:17" ht="11.25" customHeight="1">
      <c r="A1724" s="124">
        <f t="shared" si="26"/>
        <v>373</v>
      </c>
      <c r="B1724" s="53" t="s">
        <v>165</v>
      </c>
      <c r="C1724" s="249">
        <v>5</v>
      </c>
      <c r="D1724" s="55">
        <v>40491</v>
      </c>
      <c r="E1724" s="8">
        <v>39</v>
      </c>
      <c r="F1724" s="53" t="s">
        <v>1104</v>
      </c>
      <c r="G1724" s="53" t="s">
        <v>728</v>
      </c>
      <c r="H1724" s="53" t="s">
        <v>369</v>
      </c>
      <c r="I1724" s="53" t="s">
        <v>94</v>
      </c>
      <c r="J1724" s="53"/>
      <c r="K1724" s="53"/>
      <c r="L1724" s="234">
        <v>73.023050000000012</v>
      </c>
      <c r="M1724" s="205">
        <v>0</v>
      </c>
      <c r="N1724" s="205">
        <v>0</v>
      </c>
      <c r="O1724" s="205">
        <v>0</v>
      </c>
      <c r="P1724" s="187">
        <v>0</v>
      </c>
      <c r="Q1724" s="188">
        <v>0</v>
      </c>
    </row>
    <row r="1725" spans="1:17" ht="11.25" customHeight="1">
      <c r="A1725" s="124">
        <f t="shared" si="26"/>
        <v>373</v>
      </c>
      <c r="B1725" s="53" t="s">
        <v>165</v>
      </c>
      <c r="C1725" s="249">
        <v>6</v>
      </c>
      <c r="D1725" s="55">
        <v>40703</v>
      </c>
      <c r="E1725" s="8">
        <v>39</v>
      </c>
      <c r="F1725" s="53" t="s">
        <v>1104</v>
      </c>
      <c r="G1725" s="53" t="s">
        <v>728</v>
      </c>
      <c r="H1725" s="53" t="s">
        <v>369</v>
      </c>
      <c r="I1725" s="53" t="s">
        <v>94</v>
      </c>
      <c r="J1725" s="53"/>
      <c r="K1725" s="53"/>
      <c r="L1725" s="234">
        <v>64.336699999999993</v>
      </c>
      <c r="M1725" s="205">
        <v>0</v>
      </c>
      <c r="N1725" s="205">
        <v>0</v>
      </c>
      <c r="O1725" s="205">
        <v>0</v>
      </c>
      <c r="P1725" s="187">
        <v>0</v>
      </c>
      <c r="Q1725" s="188">
        <v>0</v>
      </c>
    </row>
    <row r="1726" spans="1:17" ht="11.25" customHeight="1">
      <c r="A1726" s="267">
        <f t="shared" si="26"/>
        <v>374</v>
      </c>
      <c r="B1726" s="209" t="s">
        <v>1166</v>
      </c>
      <c r="C1726" s="248">
        <v>0</v>
      </c>
      <c r="D1726" s="210"/>
      <c r="E1726" s="271">
        <f>SUM(E1727:E1729)</f>
        <v>1980</v>
      </c>
      <c r="F1726" s="209" t="s">
        <v>300</v>
      </c>
      <c r="G1726" s="209" t="s">
        <v>326</v>
      </c>
      <c r="H1726" s="256" t="s">
        <v>1167</v>
      </c>
      <c r="I1726" s="209" t="s">
        <v>827</v>
      </c>
      <c r="J1726" s="209" t="s">
        <v>571</v>
      </c>
      <c r="K1726" s="209" t="s">
        <v>826</v>
      </c>
      <c r="L1726" s="244">
        <v>12256.957544780998</v>
      </c>
      <c r="M1726" s="244">
        <v>7660.5260999999991</v>
      </c>
      <c r="N1726" s="244">
        <v>0</v>
      </c>
      <c r="O1726" s="244">
        <v>2771.1423810000006</v>
      </c>
      <c r="P1726" s="211">
        <v>10912502.967431333</v>
      </c>
      <c r="Q1726" s="212">
        <v>0.89031090526032441</v>
      </c>
    </row>
    <row r="1727" spans="1:17" s="4" customFormat="1" ht="11.25" customHeight="1">
      <c r="A1727" s="124">
        <f t="shared" si="26"/>
        <v>374</v>
      </c>
      <c r="B1727" s="53" t="s">
        <v>1166</v>
      </c>
      <c r="C1727" s="249">
        <v>1</v>
      </c>
      <c r="D1727" s="55">
        <v>42363</v>
      </c>
      <c r="E1727" s="92">
        <v>660</v>
      </c>
      <c r="F1727" s="123" t="s">
        <v>300</v>
      </c>
      <c r="G1727" s="123" t="s">
        <v>326</v>
      </c>
      <c r="H1727" s="196" t="s">
        <v>1167</v>
      </c>
      <c r="I1727" s="53" t="s">
        <v>827</v>
      </c>
      <c r="J1727" s="53" t="s">
        <v>571</v>
      </c>
      <c r="K1727" s="53" t="s">
        <v>826</v>
      </c>
      <c r="L1727" s="234">
        <v>4456.1046718577654</v>
      </c>
      <c r="M1727" s="234">
        <v>2781.6256899999998</v>
      </c>
      <c r="N1727" s="234">
        <v>0</v>
      </c>
      <c r="O1727" s="234">
        <v>381.03</v>
      </c>
      <c r="P1727" s="187">
        <v>3961307.0352406111</v>
      </c>
      <c r="Q1727" s="188">
        <v>0.88896184603965511</v>
      </c>
    </row>
    <row r="1728" spans="1:17" ht="11.25" customHeight="1">
      <c r="A1728" s="124">
        <f t="shared" si="26"/>
        <v>374</v>
      </c>
      <c r="B1728" s="53" t="s">
        <v>1166</v>
      </c>
      <c r="C1728" s="249">
        <v>2</v>
      </c>
      <c r="D1728" s="55">
        <v>42619</v>
      </c>
      <c r="E1728" s="92">
        <v>660</v>
      </c>
      <c r="F1728" s="123" t="s">
        <v>300</v>
      </c>
      <c r="G1728" s="123" t="s">
        <v>326</v>
      </c>
      <c r="H1728" s="123" t="s">
        <v>1213</v>
      </c>
      <c r="I1728" s="53" t="s">
        <v>827</v>
      </c>
      <c r="J1728" s="53" t="s">
        <v>571</v>
      </c>
      <c r="K1728" s="53" t="s">
        <v>826</v>
      </c>
      <c r="L1728" s="234">
        <v>3644.5405171907678</v>
      </c>
      <c r="M1728" s="234">
        <v>2277.8471800000002</v>
      </c>
      <c r="N1728" s="234">
        <v>0</v>
      </c>
      <c r="O1728" s="234">
        <v>1772.4023810000003</v>
      </c>
      <c r="P1728" s="187">
        <v>3240168.8548859032</v>
      </c>
      <c r="Q1728" s="188">
        <v>0.88904728582450865</v>
      </c>
    </row>
    <row r="1729" spans="1:17" ht="11.25" customHeight="1">
      <c r="A1729" s="124">
        <f t="shared" si="26"/>
        <v>374</v>
      </c>
      <c r="B1729" s="53" t="s">
        <v>1166</v>
      </c>
      <c r="C1729" s="249">
        <v>3</v>
      </c>
      <c r="D1729" s="55">
        <v>42877</v>
      </c>
      <c r="E1729" s="92">
        <v>660</v>
      </c>
      <c r="F1729" s="123" t="s">
        <v>300</v>
      </c>
      <c r="G1729" s="123" t="s">
        <v>326</v>
      </c>
      <c r="H1729" s="123" t="s">
        <v>1213</v>
      </c>
      <c r="I1729" s="53" t="s">
        <v>827</v>
      </c>
      <c r="J1729" s="53" t="s">
        <v>571</v>
      </c>
      <c r="K1729" s="53" t="s">
        <v>826</v>
      </c>
      <c r="L1729" s="234">
        <v>4156.3123557324661</v>
      </c>
      <c r="M1729" s="234">
        <v>2601.05323</v>
      </c>
      <c r="N1729" s="234">
        <v>0</v>
      </c>
      <c r="O1729" s="234">
        <v>617.71</v>
      </c>
      <c r="P1729" s="187">
        <v>3711027.0773048196</v>
      </c>
      <c r="Q1729" s="188">
        <v>0.89286529973775897</v>
      </c>
    </row>
    <row r="1730" spans="1:17" ht="11.25" customHeight="1">
      <c r="A1730" s="267">
        <f t="shared" si="26"/>
        <v>375</v>
      </c>
      <c r="B1730" s="209" t="s">
        <v>1224</v>
      </c>
      <c r="C1730" s="248">
        <v>0</v>
      </c>
      <c r="D1730" s="210"/>
      <c r="E1730" s="271">
        <f>SUM(E1731:E1734)</f>
        <v>120</v>
      </c>
      <c r="F1730" s="209" t="s">
        <v>1104</v>
      </c>
      <c r="G1730" s="209" t="s">
        <v>728</v>
      </c>
      <c r="H1730" s="209" t="s">
        <v>1177</v>
      </c>
      <c r="I1730" s="209" t="s">
        <v>94</v>
      </c>
      <c r="J1730" s="209"/>
      <c r="K1730" s="209"/>
      <c r="L1730" s="244">
        <v>267.51569999999998</v>
      </c>
      <c r="M1730" s="244">
        <v>0</v>
      </c>
      <c r="N1730" s="244">
        <v>0</v>
      </c>
      <c r="O1730" s="244">
        <v>0</v>
      </c>
      <c r="P1730" s="211">
        <v>0</v>
      </c>
      <c r="Q1730" s="212">
        <v>0</v>
      </c>
    </row>
    <row r="1731" spans="1:17" ht="11.25" customHeight="1">
      <c r="A1731" s="124">
        <f t="shared" si="26"/>
        <v>375</v>
      </c>
      <c r="B1731" s="53" t="s">
        <v>1224</v>
      </c>
      <c r="C1731" s="249">
        <v>1</v>
      </c>
      <c r="D1731" s="55">
        <v>42638</v>
      </c>
      <c r="E1731" s="8">
        <v>30</v>
      </c>
      <c r="F1731" s="123" t="s">
        <v>1104</v>
      </c>
      <c r="G1731" s="123" t="s">
        <v>728</v>
      </c>
      <c r="H1731" s="123" t="s">
        <v>1177</v>
      </c>
      <c r="I1731" s="53" t="s">
        <v>94</v>
      </c>
      <c r="J1731" s="53"/>
      <c r="K1731" s="53"/>
      <c r="L1731" s="234">
        <v>53.00365</v>
      </c>
      <c r="M1731" s="205">
        <v>0</v>
      </c>
      <c r="N1731" s="205">
        <v>0</v>
      </c>
      <c r="O1731" s="205">
        <v>0</v>
      </c>
      <c r="P1731" s="187">
        <v>0</v>
      </c>
      <c r="Q1731" s="188">
        <v>0</v>
      </c>
    </row>
    <row r="1732" spans="1:17" ht="11.25" customHeight="1">
      <c r="A1732" s="124">
        <f t="shared" ref="A1732:A1795" si="27">IF(C1732&gt;0,A1731,A1731+1)</f>
        <v>375</v>
      </c>
      <c r="B1732" s="53" t="s">
        <v>1224</v>
      </c>
      <c r="C1732" s="249">
        <v>2</v>
      </c>
      <c r="D1732" s="55">
        <v>43034</v>
      </c>
      <c r="E1732" s="8">
        <v>30</v>
      </c>
      <c r="F1732" s="123" t="s">
        <v>1104</v>
      </c>
      <c r="G1732" s="123" t="s">
        <v>728</v>
      </c>
      <c r="H1732" s="123" t="s">
        <v>1177</v>
      </c>
      <c r="I1732" s="53" t="s">
        <v>94</v>
      </c>
      <c r="J1732" s="53"/>
      <c r="K1732" s="53"/>
      <c r="L1732" s="234">
        <v>93.062350000000009</v>
      </c>
      <c r="M1732" s="205">
        <v>0</v>
      </c>
      <c r="N1732" s="205">
        <v>0</v>
      </c>
      <c r="O1732" s="205">
        <v>0</v>
      </c>
      <c r="P1732" s="187">
        <v>0</v>
      </c>
      <c r="Q1732" s="188">
        <v>0</v>
      </c>
    </row>
    <row r="1733" spans="1:17" ht="11.25" customHeight="1">
      <c r="A1733" s="124">
        <f t="shared" si="27"/>
        <v>375</v>
      </c>
      <c r="B1733" s="53" t="s">
        <v>1224</v>
      </c>
      <c r="C1733" s="249">
        <v>3</v>
      </c>
      <c r="D1733" s="55">
        <v>43040</v>
      </c>
      <c r="E1733" s="8">
        <v>30</v>
      </c>
      <c r="F1733" s="123" t="s">
        <v>1104</v>
      </c>
      <c r="G1733" s="123" t="s">
        <v>728</v>
      </c>
      <c r="H1733" s="123" t="s">
        <v>1177</v>
      </c>
      <c r="I1733" s="53" t="s">
        <v>94</v>
      </c>
      <c r="J1733" s="53"/>
      <c r="K1733" s="53"/>
      <c r="L1733" s="234">
        <v>62.038249999999998</v>
      </c>
      <c r="M1733" s="205">
        <v>0</v>
      </c>
      <c r="N1733" s="205">
        <v>0</v>
      </c>
      <c r="O1733" s="205">
        <v>0</v>
      </c>
      <c r="P1733" s="187">
        <v>0</v>
      </c>
      <c r="Q1733" s="188">
        <v>0</v>
      </c>
    </row>
    <row r="1734" spans="1:17" s="4" customFormat="1" ht="11.25" customHeight="1">
      <c r="A1734" s="124">
        <f t="shared" si="27"/>
        <v>375</v>
      </c>
      <c r="B1734" s="53" t="s">
        <v>1224</v>
      </c>
      <c r="C1734" s="249">
        <v>4</v>
      </c>
      <c r="D1734" s="55">
        <v>43351</v>
      </c>
      <c r="E1734" s="8">
        <v>30</v>
      </c>
      <c r="F1734" s="123" t="s">
        <v>1104</v>
      </c>
      <c r="G1734" s="123" t="s">
        <v>728</v>
      </c>
      <c r="H1734" s="123" t="s">
        <v>1177</v>
      </c>
      <c r="I1734" s="53" t="s">
        <v>94</v>
      </c>
      <c r="J1734" s="53"/>
      <c r="K1734" s="53"/>
      <c r="L1734" s="234">
        <v>59.411449999999995</v>
      </c>
      <c r="M1734" s="205">
        <v>0</v>
      </c>
      <c r="N1734" s="205">
        <v>0</v>
      </c>
      <c r="O1734" s="205">
        <v>0</v>
      </c>
      <c r="P1734" s="187">
        <v>0</v>
      </c>
      <c r="Q1734" s="188">
        <v>0</v>
      </c>
    </row>
    <row r="1735" spans="1:17" ht="11.25" customHeight="1">
      <c r="A1735" s="267">
        <f t="shared" si="27"/>
        <v>376</v>
      </c>
      <c r="B1735" s="209" t="s">
        <v>628</v>
      </c>
      <c r="C1735" s="248">
        <v>0</v>
      </c>
      <c r="D1735" s="210"/>
      <c r="E1735" s="271">
        <f>SUM(E1736:E1739)</f>
        <v>900</v>
      </c>
      <c r="F1735" s="209" t="s">
        <v>443</v>
      </c>
      <c r="G1735" s="209" t="s">
        <v>728</v>
      </c>
      <c r="H1735" s="209" t="s">
        <v>918</v>
      </c>
      <c r="I1735" s="209" t="s">
        <v>94</v>
      </c>
      <c r="J1735" s="209"/>
      <c r="K1735" s="209"/>
      <c r="L1735" s="244">
        <v>1355.0905</v>
      </c>
      <c r="M1735" s="244">
        <v>0</v>
      </c>
      <c r="N1735" s="244">
        <v>0</v>
      </c>
      <c r="O1735" s="244">
        <v>0</v>
      </c>
      <c r="P1735" s="211">
        <v>0</v>
      </c>
      <c r="Q1735" s="212">
        <v>0</v>
      </c>
    </row>
    <row r="1736" spans="1:17" ht="11.25" customHeight="1">
      <c r="A1736" s="124">
        <f t="shared" si="27"/>
        <v>376</v>
      </c>
      <c r="B1736" s="53" t="s">
        <v>628</v>
      </c>
      <c r="C1736" s="249">
        <v>1</v>
      </c>
      <c r="D1736" s="55">
        <v>39281</v>
      </c>
      <c r="E1736" s="8">
        <v>225</v>
      </c>
      <c r="F1736" s="53" t="s">
        <v>443</v>
      </c>
      <c r="G1736" s="53" t="s">
        <v>728</v>
      </c>
      <c r="H1736" s="53" t="s">
        <v>918</v>
      </c>
      <c r="I1736" s="53" t="s">
        <v>94</v>
      </c>
      <c r="J1736" s="53"/>
      <c r="K1736" s="53"/>
      <c r="L1736" s="234">
        <v>1355.0905</v>
      </c>
      <c r="M1736" s="205">
        <v>0</v>
      </c>
      <c r="N1736" s="205">
        <v>0</v>
      </c>
      <c r="O1736" s="205">
        <v>0</v>
      </c>
      <c r="P1736" s="187">
        <v>0</v>
      </c>
      <c r="Q1736" s="188">
        <v>0</v>
      </c>
    </row>
    <row r="1737" spans="1:17" ht="11.25" customHeight="1">
      <c r="A1737" s="124">
        <f t="shared" si="27"/>
        <v>376</v>
      </c>
      <c r="B1737" s="53" t="s">
        <v>628</v>
      </c>
      <c r="C1737" s="249">
        <v>2</v>
      </c>
      <c r="D1737" s="55">
        <v>39409</v>
      </c>
      <c r="E1737" s="8">
        <v>225</v>
      </c>
      <c r="F1737" s="53" t="s">
        <v>443</v>
      </c>
      <c r="G1737" s="53" t="s">
        <v>728</v>
      </c>
      <c r="H1737" s="53" t="s">
        <v>918</v>
      </c>
      <c r="I1737" s="53" t="s">
        <v>94</v>
      </c>
      <c r="J1737" s="53"/>
      <c r="K1737" s="53"/>
      <c r="L1737" s="234">
        <v>0</v>
      </c>
      <c r="M1737" s="205">
        <v>0</v>
      </c>
      <c r="N1737" s="205">
        <v>0</v>
      </c>
      <c r="O1737" s="205">
        <v>0</v>
      </c>
      <c r="P1737" s="187">
        <v>0</v>
      </c>
      <c r="Q1737" s="188">
        <v>0</v>
      </c>
    </row>
    <row r="1738" spans="1:17" ht="11.25" customHeight="1">
      <c r="A1738" s="124">
        <f t="shared" si="27"/>
        <v>376</v>
      </c>
      <c r="B1738" s="53" t="s">
        <v>628</v>
      </c>
      <c r="C1738" s="249">
        <v>3</v>
      </c>
      <c r="D1738" s="55">
        <v>39321</v>
      </c>
      <c r="E1738" s="8">
        <v>225</v>
      </c>
      <c r="F1738" s="53" t="s">
        <v>443</v>
      </c>
      <c r="G1738" s="53" t="s">
        <v>728</v>
      </c>
      <c r="H1738" s="53" t="s">
        <v>918</v>
      </c>
      <c r="I1738" s="53" t="s">
        <v>94</v>
      </c>
      <c r="J1738" s="53"/>
      <c r="K1738" s="53"/>
      <c r="L1738" s="234">
        <v>0</v>
      </c>
      <c r="M1738" s="205">
        <v>0</v>
      </c>
      <c r="N1738" s="205">
        <v>0</v>
      </c>
      <c r="O1738" s="205">
        <v>0</v>
      </c>
      <c r="P1738" s="187">
        <v>0</v>
      </c>
      <c r="Q1738" s="188">
        <v>0</v>
      </c>
    </row>
    <row r="1739" spans="1:17" s="4" customFormat="1" ht="11.25" customHeight="1">
      <c r="A1739" s="124">
        <f t="shared" si="27"/>
        <v>376</v>
      </c>
      <c r="B1739" s="53" t="s">
        <v>628</v>
      </c>
      <c r="C1739" s="249">
        <v>4</v>
      </c>
      <c r="D1739" s="55">
        <v>39281</v>
      </c>
      <c r="E1739" s="8">
        <v>225</v>
      </c>
      <c r="F1739" s="53" t="s">
        <v>443</v>
      </c>
      <c r="G1739" s="53" t="s">
        <v>728</v>
      </c>
      <c r="H1739" s="53" t="s">
        <v>918</v>
      </c>
      <c r="I1739" s="53" t="s">
        <v>94</v>
      </c>
      <c r="J1739" s="53"/>
      <c r="K1739" s="53"/>
      <c r="L1739" s="234">
        <v>0</v>
      </c>
      <c r="M1739" s="205">
        <v>0</v>
      </c>
      <c r="N1739" s="205">
        <v>0</v>
      </c>
      <c r="O1739" s="205">
        <v>0</v>
      </c>
      <c r="P1739" s="187">
        <v>0</v>
      </c>
      <c r="Q1739" s="188">
        <v>0</v>
      </c>
    </row>
    <row r="1740" spans="1:17" ht="11.25" customHeight="1">
      <c r="A1740" s="267">
        <f t="shared" si="27"/>
        <v>377</v>
      </c>
      <c r="B1740" s="209" t="s">
        <v>948</v>
      </c>
      <c r="C1740" s="248">
        <v>0</v>
      </c>
      <c r="D1740" s="210"/>
      <c r="E1740" s="271">
        <f>SUM(E1741:E1746)</f>
        <v>59.2</v>
      </c>
      <c r="F1740" s="209" t="s">
        <v>142</v>
      </c>
      <c r="G1740" s="209" t="s">
        <v>728</v>
      </c>
      <c r="H1740" s="209" t="s">
        <v>143</v>
      </c>
      <c r="I1740" s="209" t="s">
        <v>94</v>
      </c>
      <c r="J1740" s="209"/>
      <c r="K1740" s="209"/>
      <c r="L1740" s="244">
        <v>21.014400000000002</v>
      </c>
      <c r="M1740" s="244">
        <v>0</v>
      </c>
      <c r="N1740" s="244">
        <v>0</v>
      </c>
      <c r="O1740" s="244">
        <v>0</v>
      </c>
      <c r="P1740" s="211">
        <v>0</v>
      </c>
      <c r="Q1740" s="212">
        <v>0</v>
      </c>
    </row>
    <row r="1741" spans="1:17" s="4" customFormat="1" ht="11.25" customHeight="1">
      <c r="A1741" s="124">
        <f t="shared" si="27"/>
        <v>377</v>
      </c>
      <c r="B1741" s="53" t="s">
        <v>948</v>
      </c>
      <c r="C1741" s="249">
        <v>1</v>
      </c>
      <c r="D1741" s="55">
        <v>12214</v>
      </c>
      <c r="E1741" s="8">
        <v>7</v>
      </c>
      <c r="F1741" s="53" t="s">
        <v>142</v>
      </c>
      <c r="G1741" s="53" t="s">
        <v>728</v>
      </c>
      <c r="H1741" s="53" t="s">
        <v>143</v>
      </c>
      <c r="I1741" s="53" t="s">
        <v>94</v>
      </c>
      <c r="J1741" s="53"/>
      <c r="K1741" s="53"/>
      <c r="L1741" s="234">
        <v>21.014400000000002</v>
      </c>
      <c r="M1741" s="205">
        <v>0</v>
      </c>
      <c r="N1741" s="205">
        <v>0</v>
      </c>
      <c r="O1741" s="205">
        <v>0</v>
      </c>
      <c r="P1741" s="187">
        <v>0</v>
      </c>
      <c r="Q1741" s="188">
        <v>0</v>
      </c>
    </row>
    <row r="1742" spans="1:17" ht="11.25" customHeight="1">
      <c r="A1742" s="124">
        <f t="shared" si="27"/>
        <v>377</v>
      </c>
      <c r="B1742" s="53" t="s">
        <v>948</v>
      </c>
      <c r="C1742" s="249">
        <v>2</v>
      </c>
      <c r="D1742" s="55">
        <v>12015</v>
      </c>
      <c r="E1742" s="8">
        <v>7</v>
      </c>
      <c r="F1742" s="53" t="s">
        <v>142</v>
      </c>
      <c r="G1742" s="53" t="s">
        <v>728</v>
      </c>
      <c r="H1742" s="53" t="s">
        <v>143</v>
      </c>
      <c r="I1742" s="53" t="s">
        <v>94</v>
      </c>
      <c r="J1742" s="53"/>
      <c r="K1742" s="53"/>
      <c r="L1742" s="234">
        <v>0</v>
      </c>
      <c r="M1742" s="205">
        <v>0</v>
      </c>
      <c r="N1742" s="205">
        <v>0</v>
      </c>
      <c r="O1742" s="205">
        <v>0</v>
      </c>
      <c r="P1742" s="187">
        <v>0</v>
      </c>
      <c r="Q1742" s="188">
        <v>0</v>
      </c>
    </row>
    <row r="1743" spans="1:17" ht="11.25" customHeight="1">
      <c r="A1743" s="124">
        <f t="shared" si="27"/>
        <v>377</v>
      </c>
      <c r="B1743" s="53" t="s">
        <v>948</v>
      </c>
      <c r="C1743" s="249">
        <v>3</v>
      </c>
      <c r="D1743" s="55">
        <v>11937</v>
      </c>
      <c r="E1743" s="8">
        <v>7</v>
      </c>
      <c r="F1743" s="53" t="s">
        <v>142</v>
      </c>
      <c r="G1743" s="53" t="s">
        <v>728</v>
      </c>
      <c r="H1743" s="53" t="s">
        <v>143</v>
      </c>
      <c r="I1743" s="53" t="s">
        <v>94</v>
      </c>
      <c r="J1743" s="53"/>
      <c r="K1743" s="53"/>
      <c r="L1743" s="234">
        <v>0</v>
      </c>
      <c r="M1743" s="205">
        <v>0</v>
      </c>
      <c r="N1743" s="205">
        <v>0</v>
      </c>
      <c r="O1743" s="205">
        <v>0</v>
      </c>
      <c r="P1743" s="187">
        <v>0</v>
      </c>
      <c r="Q1743" s="188">
        <v>0</v>
      </c>
    </row>
    <row r="1744" spans="1:17" s="4" customFormat="1" ht="11.25" customHeight="1">
      <c r="A1744" s="124">
        <f t="shared" si="27"/>
        <v>377</v>
      </c>
      <c r="B1744" s="53" t="s">
        <v>948</v>
      </c>
      <c r="C1744" s="249">
        <v>4</v>
      </c>
      <c r="D1744" s="55">
        <v>14485</v>
      </c>
      <c r="E1744" s="8">
        <v>11</v>
      </c>
      <c r="F1744" s="53" t="s">
        <v>142</v>
      </c>
      <c r="G1744" s="53" t="s">
        <v>728</v>
      </c>
      <c r="H1744" s="53" t="s">
        <v>143</v>
      </c>
      <c r="I1744" s="53" t="s">
        <v>94</v>
      </c>
      <c r="J1744" s="53"/>
      <c r="K1744" s="53"/>
      <c r="L1744" s="234">
        <v>0</v>
      </c>
      <c r="M1744" s="205">
        <v>0</v>
      </c>
      <c r="N1744" s="205">
        <v>0</v>
      </c>
      <c r="O1744" s="205">
        <v>0</v>
      </c>
      <c r="P1744" s="187">
        <v>0</v>
      </c>
      <c r="Q1744" s="188">
        <v>0</v>
      </c>
    </row>
    <row r="1745" spans="1:17" ht="11.25" customHeight="1">
      <c r="A1745" s="124">
        <f t="shared" si="27"/>
        <v>377</v>
      </c>
      <c r="B1745" s="53" t="s">
        <v>948</v>
      </c>
      <c r="C1745" s="249">
        <v>5</v>
      </c>
      <c r="D1745" s="55">
        <v>19874</v>
      </c>
      <c r="E1745" s="8">
        <v>13.6</v>
      </c>
      <c r="F1745" s="53" t="s">
        <v>142</v>
      </c>
      <c r="G1745" s="53" t="s">
        <v>728</v>
      </c>
      <c r="H1745" s="53" t="s">
        <v>143</v>
      </c>
      <c r="I1745" s="53" t="s">
        <v>94</v>
      </c>
      <c r="J1745" s="53"/>
      <c r="K1745" s="53"/>
      <c r="L1745" s="234">
        <v>0</v>
      </c>
      <c r="M1745" s="205">
        <v>0</v>
      </c>
      <c r="N1745" s="205">
        <v>0</v>
      </c>
      <c r="O1745" s="205">
        <v>0</v>
      </c>
      <c r="P1745" s="187">
        <v>0</v>
      </c>
      <c r="Q1745" s="188">
        <v>0</v>
      </c>
    </row>
    <row r="1746" spans="1:17" ht="11.25" customHeight="1">
      <c r="A1746" s="124">
        <f t="shared" si="27"/>
        <v>377</v>
      </c>
      <c r="B1746" s="53" t="s">
        <v>948</v>
      </c>
      <c r="C1746" s="249">
        <v>6</v>
      </c>
      <c r="D1746" s="55">
        <v>19886</v>
      </c>
      <c r="E1746" s="8">
        <v>13.6</v>
      </c>
      <c r="F1746" s="53" t="s">
        <v>142</v>
      </c>
      <c r="G1746" s="53" t="s">
        <v>728</v>
      </c>
      <c r="H1746" s="53" t="s">
        <v>143</v>
      </c>
      <c r="I1746" s="53" t="s">
        <v>94</v>
      </c>
      <c r="J1746" s="53"/>
      <c r="K1746" s="53"/>
      <c r="L1746" s="234">
        <v>0</v>
      </c>
      <c r="M1746" s="205">
        <v>0</v>
      </c>
      <c r="N1746" s="205">
        <v>0</v>
      </c>
      <c r="O1746" s="205">
        <v>0</v>
      </c>
      <c r="P1746" s="187">
        <v>0</v>
      </c>
      <c r="Q1746" s="188">
        <v>0</v>
      </c>
    </row>
    <row r="1747" spans="1:17" s="4" customFormat="1" ht="11.25" customHeight="1">
      <c r="A1747" s="267">
        <f t="shared" si="27"/>
        <v>378</v>
      </c>
      <c r="B1747" s="209" t="s">
        <v>1315</v>
      </c>
      <c r="C1747" s="248">
        <v>0</v>
      </c>
      <c r="D1747" s="210"/>
      <c r="E1747" s="271">
        <f>SUM(E1748:E1750)</f>
        <v>150</v>
      </c>
      <c r="F1747" s="209" t="s">
        <v>142</v>
      </c>
      <c r="G1747" s="260" t="s">
        <v>728</v>
      </c>
      <c r="H1747" s="260" t="s">
        <v>143</v>
      </c>
      <c r="I1747" s="209" t="s">
        <v>94</v>
      </c>
      <c r="J1747" s="209"/>
      <c r="K1747" s="209"/>
      <c r="L1747" s="244">
        <v>343.71280000000002</v>
      </c>
      <c r="M1747" s="244">
        <v>0</v>
      </c>
      <c r="N1747" s="244">
        <v>0</v>
      </c>
      <c r="O1747" s="244">
        <v>0</v>
      </c>
      <c r="P1747" s="211">
        <v>0</v>
      </c>
      <c r="Q1747" s="212">
        <v>0</v>
      </c>
    </row>
    <row r="1748" spans="1:17" s="4" customFormat="1" ht="11.25" customHeight="1">
      <c r="A1748" s="124">
        <f t="shared" si="27"/>
        <v>378</v>
      </c>
      <c r="B1748" s="53" t="s">
        <v>1315</v>
      </c>
      <c r="C1748" s="249">
        <v>1</v>
      </c>
      <c r="D1748" s="55">
        <v>38575</v>
      </c>
      <c r="E1748" s="8">
        <v>50</v>
      </c>
      <c r="F1748" s="53" t="s">
        <v>142</v>
      </c>
      <c r="G1748" s="91" t="s">
        <v>728</v>
      </c>
      <c r="H1748" s="91" t="s">
        <v>143</v>
      </c>
      <c r="I1748" s="53" t="s">
        <v>94</v>
      </c>
      <c r="J1748" s="53"/>
      <c r="K1748" s="53"/>
      <c r="L1748" s="234">
        <v>343.71280000000002</v>
      </c>
      <c r="M1748" s="205">
        <v>0</v>
      </c>
      <c r="N1748" s="205">
        <v>0</v>
      </c>
      <c r="O1748" s="205">
        <v>0</v>
      </c>
      <c r="P1748" s="187">
        <v>0</v>
      </c>
      <c r="Q1748" s="188">
        <v>0</v>
      </c>
    </row>
    <row r="1749" spans="1:17" ht="11.25" customHeight="1">
      <c r="A1749" s="124">
        <f t="shared" si="27"/>
        <v>378</v>
      </c>
      <c r="B1749" s="53" t="s">
        <v>1315</v>
      </c>
      <c r="C1749" s="249">
        <v>2</v>
      </c>
      <c r="D1749" s="55">
        <v>38575</v>
      </c>
      <c r="E1749" s="8">
        <v>50</v>
      </c>
      <c r="F1749" s="53" t="s">
        <v>142</v>
      </c>
      <c r="G1749" s="91" t="s">
        <v>728</v>
      </c>
      <c r="H1749" s="91" t="s">
        <v>143</v>
      </c>
      <c r="I1749" s="53" t="s">
        <v>94</v>
      </c>
      <c r="J1749" s="53"/>
      <c r="K1749" s="53"/>
      <c r="L1749" s="234">
        <v>0</v>
      </c>
      <c r="M1749" s="205">
        <v>0</v>
      </c>
      <c r="N1749" s="205">
        <v>0</v>
      </c>
      <c r="O1749" s="205">
        <v>0</v>
      </c>
      <c r="P1749" s="187">
        <v>0</v>
      </c>
      <c r="Q1749" s="188">
        <v>0</v>
      </c>
    </row>
    <row r="1750" spans="1:17" ht="11.25" customHeight="1">
      <c r="A1750" s="124">
        <f t="shared" si="27"/>
        <v>378</v>
      </c>
      <c r="B1750" s="53" t="s">
        <v>1315</v>
      </c>
      <c r="C1750" s="249">
        <v>3</v>
      </c>
      <c r="D1750" s="55">
        <v>38600</v>
      </c>
      <c r="E1750" s="8">
        <v>50</v>
      </c>
      <c r="F1750" s="53" t="s">
        <v>142</v>
      </c>
      <c r="G1750" s="91" t="s">
        <v>728</v>
      </c>
      <c r="H1750" s="91" t="s">
        <v>143</v>
      </c>
      <c r="I1750" s="53" t="s">
        <v>94</v>
      </c>
      <c r="J1750" s="53"/>
      <c r="K1750" s="53"/>
      <c r="L1750" s="234">
        <v>0</v>
      </c>
      <c r="M1750" s="205">
        <v>0</v>
      </c>
      <c r="N1750" s="205">
        <v>0</v>
      </c>
      <c r="O1750" s="205">
        <v>0</v>
      </c>
      <c r="P1750" s="187">
        <v>0</v>
      </c>
      <c r="Q1750" s="188">
        <v>0</v>
      </c>
    </row>
    <row r="1751" spans="1:17" ht="11.25" customHeight="1">
      <c r="A1751" s="267">
        <f t="shared" si="27"/>
        <v>379</v>
      </c>
      <c r="B1751" s="209" t="s">
        <v>295</v>
      </c>
      <c r="C1751" s="248">
        <v>0</v>
      </c>
      <c r="D1751" s="210"/>
      <c r="E1751" s="271">
        <f>SUM(E1752:E1756)</f>
        <v>1080</v>
      </c>
      <c r="F1751" s="209" t="s">
        <v>293</v>
      </c>
      <c r="G1751" s="209" t="s">
        <v>569</v>
      </c>
      <c r="H1751" s="209" t="s">
        <v>518</v>
      </c>
      <c r="I1751" s="209" t="s">
        <v>368</v>
      </c>
      <c r="J1751" s="209"/>
      <c r="K1751" s="209"/>
      <c r="L1751" s="244">
        <v>6650.7002499999999</v>
      </c>
      <c r="M1751" s="244">
        <v>0</v>
      </c>
      <c r="N1751" s="244">
        <v>0</v>
      </c>
      <c r="O1751" s="244">
        <v>0</v>
      </c>
      <c r="P1751" s="211">
        <v>0</v>
      </c>
      <c r="Q1751" s="212">
        <v>0</v>
      </c>
    </row>
    <row r="1752" spans="1:17" s="4" customFormat="1" ht="11.25" customHeight="1">
      <c r="A1752" s="124">
        <f t="shared" si="27"/>
        <v>379</v>
      </c>
      <c r="B1752" s="53" t="s">
        <v>295</v>
      </c>
      <c r="C1752" s="249">
        <v>2</v>
      </c>
      <c r="D1752" s="55">
        <v>29526</v>
      </c>
      <c r="E1752" s="92">
        <v>200</v>
      </c>
      <c r="F1752" s="53" t="s">
        <v>293</v>
      </c>
      <c r="G1752" s="53" t="s">
        <v>569</v>
      </c>
      <c r="H1752" s="53" t="s">
        <v>518</v>
      </c>
      <c r="I1752" s="53" t="s">
        <v>368</v>
      </c>
      <c r="J1752" s="53"/>
      <c r="K1752" s="53"/>
      <c r="L1752" s="234">
        <v>1068.40625</v>
      </c>
      <c r="M1752" s="234">
        <v>0</v>
      </c>
      <c r="N1752" s="234">
        <v>0</v>
      </c>
      <c r="O1752" s="234">
        <v>0</v>
      </c>
      <c r="P1752" s="187">
        <v>0</v>
      </c>
      <c r="Q1752" s="188">
        <v>0</v>
      </c>
    </row>
    <row r="1753" spans="1:17" ht="11.25" customHeight="1">
      <c r="A1753" s="124">
        <f t="shared" si="27"/>
        <v>379</v>
      </c>
      <c r="B1753" s="53" t="s">
        <v>295</v>
      </c>
      <c r="C1753" s="249">
        <v>3</v>
      </c>
      <c r="D1753" s="55">
        <v>36586</v>
      </c>
      <c r="E1753" s="92">
        <v>220</v>
      </c>
      <c r="F1753" s="53" t="s">
        <v>293</v>
      </c>
      <c r="G1753" s="53" t="s">
        <v>569</v>
      </c>
      <c r="H1753" s="53" t="s">
        <v>518</v>
      </c>
      <c r="I1753" s="53" t="s">
        <v>368</v>
      </c>
      <c r="J1753" s="53"/>
      <c r="K1753" s="53"/>
      <c r="L1753" s="234">
        <v>914.41255000000001</v>
      </c>
      <c r="M1753" s="234">
        <v>0</v>
      </c>
      <c r="N1753" s="234">
        <v>0</v>
      </c>
      <c r="O1753" s="234">
        <v>0</v>
      </c>
      <c r="P1753" s="187">
        <v>0</v>
      </c>
      <c r="Q1753" s="188">
        <v>0</v>
      </c>
    </row>
    <row r="1754" spans="1:17" ht="11.25" customHeight="1">
      <c r="A1754" s="124">
        <f t="shared" si="27"/>
        <v>379</v>
      </c>
      <c r="B1754" s="53" t="s">
        <v>295</v>
      </c>
      <c r="C1754" s="249">
        <v>4</v>
      </c>
      <c r="D1754" s="55">
        <v>36847</v>
      </c>
      <c r="E1754" s="92">
        <v>220</v>
      </c>
      <c r="F1754" s="53" t="s">
        <v>293</v>
      </c>
      <c r="G1754" s="53" t="s">
        <v>569</v>
      </c>
      <c r="H1754" s="53" t="s">
        <v>518</v>
      </c>
      <c r="I1754" s="53" t="s">
        <v>368</v>
      </c>
      <c r="J1754" s="53"/>
      <c r="K1754" s="53"/>
      <c r="L1754" s="234">
        <v>1376.2773</v>
      </c>
      <c r="M1754" s="234">
        <v>0</v>
      </c>
      <c r="N1754" s="234">
        <v>0</v>
      </c>
      <c r="O1754" s="234">
        <v>0</v>
      </c>
      <c r="P1754" s="187">
        <v>0</v>
      </c>
      <c r="Q1754" s="188">
        <v>0</v>
      </c>
    </row>
    <row r="1755" spans="1:17" ht="11.25" customHeight="1">
      <c r="A1755" s="124">
        <f t="shared" si="27"/>
        <v>379</v>
      </c>
      <c r="B1755" s="53" t="s">
        <v>295</v>
      </c>
      <c r="C1755" s="249">
        <v>5</v>
      </c>
      <c r="D1755" s="55">
        <v>40213</v>
      </c>
      <c r="E1755" s="92">
        <v>220</v>
      </c>
      <c r="F1755" s="53" t="s">
        <v>293</v>
      </c>
      <c r="G1755" s="53" t="s">
        <v>569</v>
      </c>
      <c r="H1755" s="53" t="s">
        <v>518</v>
      </c>
      <c r="I1755" s="53" t="s">
        <v>368</v>
      </c>
      <c r="J1755" s="53"/>
      <c r="K1755" s="53"/>
      <c r="L1755" s="234">
        <v>1508.3076999999998</v>
      </c>
      <c r="M1755" s="234">
        <v>0</v>
      </c>
      <c r="N1755" s="234">
        <v>0</v>
      </c>
      <c r="O1755" s="234">
        <v>0</v>
      </c>
      <c r="P1755" s="187">
        <v>0</v>
      </c>
      <c r="Q1755" s="188">
        <v>0</v>
      </c>
    </row>
    <row r="1756" spans="1:17" ht="11.25" customHeight="1">
      <c r="A1756" s="124">
        <f t="shared" si="27"/>
        <v>379</v>
      </c>
      <c r="B1756" s="53" t="s">
        <v>295</v>
      </c>
      <c r="C1756" s="249">
        <v>6</v>
      </c>
      <c r="D1756" s="55">
        <v>40268</v>
      </c>
      <c r="E1756" s="92">
        <v>220</v>
      </c>
      <c r="F1756" s="53" t="s">
        <v>293</v>
      </c>
      <c r="G1756" s="53" t="s">
        <v>569</v>
      </c>
      <c r="H1756" s="53" t="s">
        <v>518</v>
      </c>
      <c r="I1756" s="53" t="s">
        <v>368</v>
      </c>
      <c r="J1756" s="53"/>
      <c r="K1756" s="53"/>
      <c r="L1756" s="234">
        <v>1783.2964499999998</v>
      </c>
      <c r="M1756" s="234">
        <v>0</v>
      </c>
      <c r="N1756" s="234">
        <v>0</v>
      </c>
      <c r="O1756" s="234">
        <v>0</v>
      </c>
      <c r="P1756" s="187">
        <v>0</v>
      </c>
      <c r="Q1756" s="188">
        <v>0</v>
      </c>
    </row>
    <row r="1757" spans="1:17" ht="11.25" customHeight="1">
      <c r="A1757" s="267">
        <f t="shared" si="27"/>
        <v>380</v>
      </c>
      <c r="B1757" s="209" t="s">
        <v>378</v>
      </c>
      <c r="C1757" s="248">
        <v>0</v>
      </c>
      <c r="D1757" s="210"/>
      <c r="E1757" s="271">
        <f>SUM(E1758:E1761)</f>
        <v>172</v>
      </c>
      <c r="F1757" s="209" t="s">
        <v>293</v>
      </c>
      <c r="G1757" s="209" t="s">
        <v>728</v>
      </c>
      <c r="H1757" s="209" t="s">
        <v>294</v>
      </c>
      <c r="I1757" s="209" t="s">
        <v>94</v>
      </c>
      <c r="J1757" s="209"/>
      <c r="K1757" s="209"/>
      <c r="L1757" s="244">
        <v>398.85570000000001</v>
      </c>
      <c r="M1757" s="244">
        <v>0</v>
      </c>
      <c r="N1757" s="244">
        <v>0</v>
      </c>
      <c r="O1757" s="244">
        <v>0</v>
      </c>
      <c r="P1757" s="211">
        <v>0</v>
      </c>
      <c r="Q1757" s="212">
        <v>0</v>
      </c>
    </row>
    <row r="1758" spans="1:17" ht="11.25" customHeight="1">
      <c r="A1758" s="124">
        <f t="shared" si="27"/>
        <v>380</v>
      </c>
      <c r="B1758" s="53" t="s">
        <v>378</v>
      </c>
      <c r="C1758" s="249">
        <v>1</v>
      </c>
      <c r="D1758" s="55">
        <v>24871</v>
      </c>
      <c r="E1758" s="8">
        <v>43</v>
      </c>
      <c r="F1758" s="53" t="s">
        <v>293</v>
      </c>
      <c r="G1758" s="53" t="s">
        <v>728</v>
      </c>
      <c r="H1758" s="53" t="s">
        <v>294</v>
      </c>
      <c r="I1758" s="53" t="s">
        <v>94</v>
      </c>
      <c r="J1758" s="53"/>
      <c r="K1758" s="53"/>
      <c r="L1758" s="234">
        <v>298.24130000000002</v>
      </c>
      <c r="M1758" s="205">
        <v>0</v>
      </c>
      <c r="N1758" s="205">
        <v>0</v>
      </c>
      <c r="O1758" s="205">
        <v>0</v>
      </c>
      <c r="P1758" s="187">
        <v>0</v>
      </c>
      <c r="Q1758" s="188">
        <v>0</v>
      </c>
    </row>
    <row r="1759" spans="1:17" s="4" customFormat="1" ht="11.25" customHeight="1">
      <c r="A1759" s="124">
        <f t="shared" si="27"/>
        <v>380</v>
      </c>
      <c r="B1759" s="136" t="s">
        <v>378</v>
      </c>
      <c r="C1759" s="250">
        <v>2</v>
      </c>
      <c r="D1759" s="138">
        <v>25015</v>
      </c>
      <c r="E1759" s="127">
        <v>43</v>
      </c>
      <c r="F1759" s="136" t="s">
        <v>293</v>
      </c>
      <c r="G1759" s="136" t="s">
        <v>728</v>
      </c>
      <c r="H1759" s="136" t="s">
        <v>294</v>
      </c>
      <c r="I1759" s="136" t="s">
        <v>94</v>
      </c>
      <c r="J1759" s="136"/>
      <c r="K1759" s="136"/>
      <c r="L1759" s="234">
        <v>36.327449999999999</v>
      </c>
      <c r="M1759" s="205">
        <v>0</v>
      </c>
      <c r="N1759" s="205">
        <v>0</v>
      </c>
      <c r="O1759" s="205">
        <v>0</v>
      </c>
      <c r="P1759" s="187">
        <v>0</v>
      </c>
      <c r="Q1759" s="188">
        <v>0</v>
      </c>
    </row>
    <row r="1760" spans="1:17" ht="11.25" customHeight="1">
      <c r="A1760" s="124">
        <f t="shared" si="27"/>
        <v>380</v>
      </c>
      <c r="B1760" s="136" t="s">
        <v>378</v>
      </c>
      <c r="C1760" s="250">
        <v>3</v>
      </c>
      <c r="D1760" s="138">
        <v>25200</v>
      </c>
      <c r="E1760" s="127">
        <v>43</v>
      </c>
      <c r="F1760" s="136" t="s">
        <v>293</v>
      </c>
      <c r="G1760" s="136" t="s">
        <v>728</v>
      </c>
      <c r="H1760" s="136" t="s">
        <v>294</v>
      </c>
      <c r="I1760" s="136" t="s">
        <v>94</v>
      </c>
      <c r="J1760" s="136"/>
      <c r="K1760" s="136"/>
      <c r="L1760" s="234">
        <v>26.6859</v>
      </c>
      <c r="M1760" s="205">
        <v>0</v>
      </c>
      <c r="N1760" s="205">
        <v>0</v>
      </c>
      <c r="O1760" s="205">
        <v>0</v>
      </c>
      <c r="P1760" s="187">
        <v>0</v>
      </c>
      <c r="Q1760" s="188">
        <v>0</v>
      </c>
    </row>
    <row r="1761" spans="1:17" ht="11.25" customHeight="1">
      <c r="A1761" s="124">
        <f t="shared" si="27"/>
        <v>380</v>
      </c>
      <c r="B1761" s="136" t="s">
        <v>378</v>
      </c>
      <c r="C1761" s="250">
        <v>4</v>
      </c>
      <c r="D1761" s="138">
        <v>25347</v>
      </c>
      <c r="E1761" s="127">
        <v>43</v>
      </c>
      <c r="F1761" s="136" t="s">
        <v>293</v>
      </c>
      <c r="G1761" s="136" t="s">
        <v>728</v>
      </c>
      <c r="H1761" s="136" t="s">
        <v>294</v>
      </c>
      <c r="I1761" s="136" t="s">
        <v>94</v>
      </c>
      <c r="J1761" s="136"/>
      <c r="K1761" s="136"/>
      <c r="L1761" s="234">
        <v>37.601050000000001</v>
      </c>
      <c r="M1761" s="205">
        <v>0</v>
      </c>
      <c r="N1761" s="205">
        <v>0</v>
      </c>
      <c r="O1761" s="205">
        <v>0</v>
      </c>
      <c r="P1761" s="187">
        <v>0</v>
      </c>
      <c r="Q1761" s="188">
        <v>0</v>
      </c>
    </row>
    <row r="1762" spans="1:17" ht="11.25" customHeight="1">
      <c r="A1762" s="267">
        <f t="shared" si="27"/>
        <v>381</v>
      </c>
      <c r="B1762" s="218" t="s">
        <v>107</v>
      </c>
      <c r="C1762" s="251">
        <v>0</v>
      </c>
      <c r="D1762" s="219"/>
      <c r="E1762" s="271">
        <f>SUM(E1763)</f>
        <v>62.5</v>
      </c>
      <c r="F1762" s="218" t="s">
        <v>1104</v>
      </c>
      <c r="G1762" s="218" t="s">
        <v>728</v>
      </c>
      <c r="H1762" s="218" t="s">
        <v>1177</v>
      </c>
      <c r="I1762" s="218" t="s">
        <v>827</v>
      </c>
      <c r="J1762" s="218" t="s">
        <v>571</v>
      </c>
      <c r="K1762" s="218" t="s">
        <v>826</v>
      </c>
      <c r="L1762" s="244">
        <v>14.4194</v>
      </c>
      <c r="M1762" s="244">
        <v>20.488199999999999</v>
      </c>
      <c r="N1762" s="244">
        <v>0</v>
      </c>
      <c r="O1762" s="244">
        <v>364.87740000000002</v>
      </c>
      <c r="P1762" s="211">
        <v>28495.993526021186</v>
      </c>
      <c r="Q1762" s="212">
        <v>1.9762260236917755</v>
      </c>
    </row>
    <row r="1763" spans="1:17" s="4" customFormat="1" ht="11.25" customHeight="1">
      <c r="A1763" s="124">
        <f t="shared" si="27"/>
        <v>381</v>
      </c>
      <c r="B1763" s="136" t="s">
        <v>107</v>
      </c>
      <c r="C1763" s="250">
        <v>1</v>
      </c>
      <c r="D1763" s="138">
        <v>25719</v>
      </c>
      <c r="E1763" s="128">
        <v>62.5</v>
      </c>
      <c r="F1763" s="136" t="s">
        <v>1104</v>
      </c>
      <c r="G1763" s="136" t="s">
        <v>728</v>
      </c>
      <c r="H1763" s="136" t="s">
        <v>1177</v>
      </c>
      <c r="I1763" s="136" t="s">
        <v>827</v>
      </c>
      <c r="J1763" s="136" t="s">
        <v>571</v>
      </c>
      <c r="K1763" s="136" t="s">
        <v>826</v>
      </c>
      <c r="L1763" s="234">
        <v>14.4194</v>
      </c>
      <c r="M1763" s="234">
        <v>20.488199999999999</v>
      </c>
      <c r="N1763" s="234">
        <v>0</v>
      </c>
      <c r="O1763" s="234">
        <v>364.87740000000002</v>
      </c>
      <c r="P1763" s="187">
        <v>28495.993526021186</v>
      </c>
      <c r="Q1763" s="188">
        <v>1.9762260236917755</v>
      </c>
    </row>
    <row r="1764" spans="1:17" ht="11.25" customHeight="1">
      <c r="A1764" s="267">
        <f t="shared" si="27"/>
        <v>382</v>
      </c>
      <c r="B1764" s="218" t="s">
        <v>111</v>
      </c>
      <c r="C1764" s="251">
        <v>0</v>
      </c>
      <c r="D1764" s="219"/>
      <c r="E1764" s="271">
        <f>SUM(E1765:E1771)</f>
        <v>2600</v>
      </c>
      <c r="F1764" s="218" t="s">
        <v>1104</v>
      </c>
      <c r="G1764" s="218" t="s">
        <v>569</v>
      </c>
      <c r="H1764" s="218" t="s">
        <v>570</v>
      </c>
      <c r="I1764" s="218" t="s">
        <v>827</v>
      </c>
      <c r="J1764" s="218" t="s">
        <v>571</v>
      </c>
      <c r="K1764" s="218" t="s">
        <v>826</v>
      </c>
      <c r="L1764" s="244">
        <v>13809.457666999997</v>
      </c>
      <c r="M1764" s="244">
        <v>10366.869302999999</v>
      </c>
      <c r="N1764" s="244">
        <v>0</v>
      </c>
      <c r="O1764" s="244">
        <v>7272.4840000000004</v>
      </c>
      <c r="P1764" s="211">
        <v>13643171.136425676</v>
      </c>
      <c r="Q1764" s="212">
        <v>0.98795850390477746</v>
      </c>
    </row>
    <row r="1765" spans="1:17" ht="11.25" customHeight="1">
      <c r="A1765" s="124">
        <f t="shared" si="27"/>
        <v>382</v>
      </c>
      <c r="B1765" s="136" t="s">
        <v>111</v>
      </c>
      <c r="C1765" s="250">
        <v>1</v>
      </c>
      <c r="D1765" s="138">
        <v>30646</v>
      </c>
      <c r="E1765" s="128">
        <v>200</v>
      </c>
      <c r="F1765" s="136" t="s">
        <v>1104</v>
      </c>
      <c r="G1765" s="136" t="s">
        <v>569</v>
      </c>
      <c r="H1765" s="136" t="s">
        <v>570</v>
      </c>
      <c r="I1765" s="136" t="s">
        <v>827</v>
      </c>
      <c r="J1765" s="136" t="s">
        <v>571</v>
      </c>
      <c r="K1765" s="136" t="s">
        <v>826</v>
      </c>
      <c r="L1765" s="234">
        <v>1020.450951</v>
      </c>
      <c r="M1765" s="234">
        <v>789.78300000000002</v>
      </c>
      <c r="N1765" s="234">
        <v>0</v>
      </c>
      <c r="O1765" s="234">
        <v>1006.2360000000001</v>
      </c>
      <c r="P1765" s="187">
        <v>1032943.3919115697</v>
      </c>
      <c r="Q1765" s="188">
        <v>1.0122420787587367</v>
      </c>
    </row>
    <row r="1766" spans="1:17" ht="11.25" customHeight="1">
      <c r="A1766" s="124">
        <f t="shared" si="27"/>
        <v>382</v>
      </c>
      <c r="B1766" s="136" t="s">
        <v>111</v>
      </c>
      <c r="C1766" s="250">
        <v>2</v>
      </c>
      <c r="D1766" s="138">
        <v>30831</v>
      </c>
      <c r="E1766" s="128">
        <v>200</v>
      </c>
      <c r="F1766" s="136" t="s">
        <v>1104</v>
      </c>
      <c r="G1766" s="136" t="s">
        <v>569</v>
      </c>
      <c r="H1766" s="136" t="s">
        <v>570</v>
      </c>
      <c r="I1766" s="136" t="s">
        <v>827</v>
      </c>
      <c r="J1766" s="136" t="s">
        <v>571</v>
      </c>
      <c r="K1766" s="136" t="s">
        <v>826</v>
      </c>
      <c r="L1766" s="234">
        <v>1122.1981999999998</v>
      </c>
      <c r="M1766" s="234">
        <v>861.86830299999997</v>
      </c>
      <c r="N1766" s="234">
        <v>0</v>
      </c>
      <c r="O1766" s="234">
        <v>640.21100000000001</v>
      </c>
      <c r="P1766" s="187">
        <v>1135310.2517747041</v>
      </c>
      <c r="Q1766" s="188">
        <v>1.0116842566444182</v>
      </c>
    </row>
    <row r="1767" spans="1:17" ht="11.25" customHeight="1">
      <c r="A1767" s="124">
        <f t="shared" si="27"/>
        <v>382</v>
      </c>
      <c r="B1767" s="136" t="s">
        <v>111</v>
      </c>
      <c r="C1767" s="250">
        <v>3</v>
      </c>
      <c r="D1767" s="138">
        <v>31029</v>
      </c>
      <c r="E1767" s="128">
        <v>200</v>
      </c>
      <c r="F1767" s="136" t="s">
        <v>1104</v>
      </c>
      <c r="G1767" s="136" t="s">
        <v>569</v>
      </c>
      <c r="H1767" s="136" t="s">
        <v>570</v>
      </c>
      <c r="I1767" s="136" t="s">
        <v>827</v>
      </c>
      <c r="J1767" s="136" t="s">
        <v>571</v>
      </c>
      <c r="K1767" s="136" t="s">
        <v>826</v>
      </c>
      <c r="L1767" s="234">
        <v>1118.2382419999999</v>
      </c>
      <c r="M1767" s="234">
        <v>863.43399999999997</v>
      </c>
      <c r="N1767" s="234">
        <v>0</v>
      </c>
      <c r="O1767" s="234">
        <v>833.27</v>
      </c>
      <c r="P1767" s="187">
        <v>1136351.4229425327</v>
      </c>
      <c r="Q1767" s="188">
        <v>1.0161979623502562</v>
      </c>
    </row>
    <row r="1768" spans="1:17" s="4" customFormat="1" ht="11.25" customHeight="1">
      <c r="A1768" s="124">
        <f t="shared" si="27"/>
        <v>382</v>
      </c>
      <c r="B1768" s="53" t="s">
        <v>111</v>
      </c>
      <c r="C1768" s="249">
        <v>4</v>
      </c>
      <c r="D1768" s="55">
        <v>32320</v>
      </c>
      <c r="E1768" s="92">
        <v>500</v>
      </c>
      <c r="F1768" s="53" t="s">
        <v>1104</v>
      </c>
      <c r="G1768" s="53" t="s">
        <v>569</v>
      </c>
      <c r="H1768" s="53" t="s">
        <v>570</v>
      </c>
      <c r="I1768" s="53" t="s">
        <v>827</v>
      </c>
      <c r="J1768" s="53" t="s">
        <v>571</v>
      </c>
      <c r="K1768" s="53" t="s">
        <v>826</v>
      </c>
      <c r="L1768" s="234">
        <v>2783.6051619999998</v>
      </c>
      <c r="M1768" s="234">
        <v>2083.6</v>
      </c>
      <c r="N1768" s="234">
        <v>0</v>
      </c>
      <c r="O1768" s="234">
        <v>809.7</v>
      </c>
      <c r="P1768" s="187">
        <v>2741061.5169727593</v>
      </c>
      <c r="Q1768" s="188">
        <v>0.98471635072099328</v>
      </c>
    </row>
    <row r="1769" spans="1:17" ht="11.25" customHeight="1">
      <c r="A1769" s="124">
        <f t="shared" si="27"/>
        <v>382</v>
      </c>
      <c r="B1769" s="53" t="s">
        <v>111</v>
      </c>
      <c r="C1769" s="249">
        <v>5</v>
      </c>
      <c r="D1769" s="55">
        <v>32593</v>
      </c>
      <c r="E1769" s="92">
        <v>500</v>
      </c>
      <c r="F1769" s="53" t="s">
        <v>1104</v>
      </c>
      <c r="G1769" s="53" t="s">
        <v>569</v>
      </c>
      <c r="H1769" s="53" t="s">
        <v>570</v>
      </c>
      <c r="I1769" s="53" t="s">
        <v>827</v>
      </c>
      <c r="J1769" s="53" t="s">
        <v>571</v>
      </c>
      <c r="K1769" s="53" t="s">
        <v>826</v>
      </c>
      <c r="L1769" s="234">
        <v>2516.2090439999997</v>
      </c>
      <c r="M1769" s="234">
        <v>1854.0740000000001</v>
      </c>
      <c r="N1769" s="234">
        <v>0</v>
      </c>
      <c r="O1769" s="234">
        <v>1233.616</v>
      </c>
      <c r="P1769" s="187">
        <v>2442049.39896048</v>
      </c>
      <c r="Q1769" s="188">
        <v>0.97052723214060599</v>
      </c>
    </row>
    <row r="1770" spans="1:17" ht="11.25" customHeight="1">
      <c r="A1770" s="124">
        <f t="shared" si="27"/>
        <v>382</v>
      </c>
      <c r="B1770" s="53" t="s">
        <v>111</v>
      </c>
      <c r="C1770" s="249">
        <v>6</v>
      </c>
      <c r="D1770" s="55">
        <v>32797</v>
      </c>
      <c r="E1770" s="92">
        <v>500</v>
      </c>
      <c r="F1770" s="53" t="s">
        <v>1104</v>
      </c>
      <c r="G1770" s="53" t="s">
        <v>569</v>
      </c>
      <c r="H1770" s="53" t="s">
        <v>570</v>
      </c>
      <c r="I1770" s="53" t="s">
        <v>827</v>
      </c>
      <c r="J1770" s="53" t="s">
        <v>571</v>
      </c>
      <c r="K1770" s="53" t="s">
        <v>826</v>
      </c>
      <c r="L1770" s="234">
        <v>2593.7477249999997</v>
      </c>
      <c r="M1770" s="234">
        <v>1952.8989999999999</v>
      </c>
      <c r="N1770" s="234">
        <v>0</v>
      </c>
      <c r="O1770" s="234">
        <v>1611.4010000000001</v>
      </c>
      <c r="P1770" s="187">
        <v>2571440.0417618849</v>
      </c>
      <c r="Q1770" s="188">
        <v>0.99139943988264523</v>
      </c>
    </row>
    <row r="1771" spans="1:17" ht="11.25" customHeight="1">
      <c r="A1771" s="124">
        <f t="shared" si="27"/>
        <v>382</v>
      </c>
      <c r="B1771" s="53" t="s">
        <v>111</v>
      </c>
      <c r="C1771" s="249">
        <v>7</v>
      </c>
      <c r="D1771" s="55">
        <v>38256</v>
      </c>
      <c r="E1771" s="92">
        <v>500</v>
      </c>
      <c r="F1771" s="53" t="s">
        <v>1104</v>
      </c>
      <c r="G1771" s="53" t="s">
        <v>569</v>
      </c>
      <c r="H1771" s="53" t="s">
        <v>570</v>
      </c>
      <c r="I1771" s="53" t="s">
        <v>827</v>
      </c>
      <c r="J1771" s="53" t="s">
        <v>571</v>
      </c>
      <c r="K1771" s="53" t="s">
        <v>826</v>
      </c>
      <c r="L1771" s="234">
        <v>2655.008343</v>
      </c>
      <c r="M1771" s="234">
        <v>1961.211</v>
      </c>
      <c r="N1771" s="234">
        <v>0</v>
      </c>
      <c r="O1771" s="234">
        <v>1138.05</v>
      </c>
      <c r="P1771" s="187">
        <v>2584015.1121017425</v>
      </c>
      <c r="Q1771" s="188">
        <v>0.97326063735903767</v>
      </c>
    </row>
    <row r="1772" spans="1:17" ht="11.25" customHeight="1">
      <c r="A1772" s="267">
        <f t="shared" si="27"/>
        <v>383</v>
      </c>
      <c r="B1772" s="209" t="s">
        <v>779</v>
      </c>
      <c r="C1772" s="248">
        <v>0</v>
      </c>
      <c r="D1772" s="210"/>
      <c r="E1772" s="271">
        <f>SUM(E1773:E1776)</f>
        <v>0</v>
      </c>
      <c r="F1772" s="209" t="s">
        <v>532</v>
      </c>
      <c r="G1772" s="209" t="s">
        <v>728</v>
      </c>
      <c r="H1772" s="209" t="s">
        <v>56</v>
      </c>
      <c r="I1772" s="209" t="s">
        <v>94</v>
      </c>
      <c r="J1772" s="209"/>
      <c r="K1772" s="209"/>
      <c r="L1772" s="244">
        <v>0</v>
      </c>
      <c r="M1772" s="244">
        <v>0</v>
      </c>
      <c r="N1772" s="244">
        <v>0</v>
      </c>
      <c r="O1772" s="244">
        <v>0</v>
      </c>
      <c r="P1772" s="211">
        <v>0</v>
      </c>
      <c r="Q1772" s="212">
        <v>0</v>
      </c>
    </row>
    <row r="1773" spans="1:17" s="4" customFormat="1" ht="11.25" customHeight="1">
      <c r="A1773" s="124">
        <f t="shared" si="27"/>
        <v>383</v>
      </c>
      <c r="B1773" s="53" t="s">
        <v>779</v>
      </c>
      <c r="C1773" s="249">
        <v>1</v>
      </c>
      <c r="D1773" s="55">
        <v>19359</v>
      </c>
      <c r="E1773" s="92">
        <v>0</v>
      </c>
      <c r="F1773" s="53" t="s">
        <v>532</v>
      </c>
      <c r="G1773" s="53" t="s">
        <v>728</v>
      </c>
      <c r="H1773" s="53" t="s">
        <v>56</v>
      </c>
      <c r="I1773" s="53" t="s">
        <v>94</v>
      </c>
      <c r="J1773" s="53"/>
      <c r="K1773" s="53"/>
      <c r="L1773" s="205">
        <v>0</v>
      </c>
      <c r="M1773" s="205">
        <v>0</v>
      </c>
      <c r="N1773" s="205">
        <v>0</v>
      </c>
      <c r="O1773" s="205">
        <v>0</v>
      </c>
      <c r="P1773" s="187">
        <v>0</v>
      </c>
      <c r="Q1773" s="188">
        <v>0</v>
      </c>
    </row>
    <row r="1774" spans="1:17" ht="11.25" customHeight="1">
      <c r="A1774" s="124">
        <f t="shared" si="27"/>
        <v>383</v>
      </c>
      <c r="B1774" s="53" t="s">
        <v>779</v>
      </c>
      <c r="C1774" s="249">
        <v>2</v>
      </c>
      <c r="D1774" s="55">
        <v>19359</v>
      </c>
      <c r="E1774" s="92">
        <v>0</v>
      </c>
      <c r="F1774" s="53" t="s">
        <v>532</v>
      </c>
      <c r="G1774" s="53" t="s">
        <v>728</v>
      </c>
      <c r="H1774" s="53" t="s">
        <v>56</v>
      </c>
      <c r="I1774" s="53" t="s">
        <v>94</v>
      </c>
      <c r="J1774" s="53"/>
      <c r="K1774" s="53"/>
      <c r="L1774" s="205">
        <v>0</v>
      </c>
      <c r="M1774" s="205">
        <v>0</v>
      </c>
      <c r="N1774" s="205">
        <v>0</v>
      </c>
      <c r="O1774" s="205">
        <v>0</v>
      </c>
      <c r="P1774" s="187">
        <v>0</v>
      </c>
      <c r="Q1774" s="188">
        <v>0</v>
      </c>
    </row>
    <row r="1775" spans="1:17" ht="11.25" customHeight="1">
      <c r="A1775" s="124">
        <f t="shared" si="27"/>
        <v>383</v>
      </c>
      <c r="B1775" s="53" t="s">
        <v>779</v>
      </c>
      <c r="C1775" s="249">
        <v>3</v>
      </c>
      <c r="D1775" s="55">
        <v>19359</v>
      </c>
      <c r="E1775" s="92">
        <v>0</v>
      </c>
      <c r="F1775" s="53" t="s">
        <v>532</v>
      </c>
      <c r="G1775" s="53" t="s">
        <v>728</v>
      </c>
      <c r="H1775" s="53" t="s">
        <v>56</v>
      </c>
      <c r="I1775" s="53" t="s">
        <v>94</v>
      </c>
      <c r="J1775" s="53"/>
      <c r="K1775" s="53"/>
      <c r="L1775" s="205">
        <v>0</v>
      </c>
      <c r="M1775" s="205">
        <v>0</v>
      </c>
      <c r="N1775" s="205">
        <v>0</v>
      </c>
      <c r="O1775" s="205">
        <v>0</v>
      </c>
      <c r="P1775" s="187">
        <v>0</v>
      </c>
      <c r="Q1775" s="188">
        <v>0</v>
      </c>
    </row>
    <row r="1776" spans="1:17" ht="11.25" customHeight="1">
      <c r="A1776" s="124">
        <f t="shared" si="27"/>
        <v>383</v>
      </c>
      <c r="B1776" s="53" t="s">
        <v>779</v>
      </c>
      <c r="C1776" s="249">
        <v>4</v>
      </c>
      <c r="D1776" s="55">
        <v>19359</v>
      </c>
      <c r="E1776" s="92">
        <v>0</v>
      </c>
      <c r="F1776" s="53" t="s">
        <v>532</v>
      </c>
      <c r="G1776" s="53" t="s">
        <v>728</v>
      </c>
      <c r="H1776" s="53" t="s">
        <v>56</v>
      </c>
      <c r="I1776" s="53" t="s">
        <v>94</v>
      </c>
      <c r="J1776" s="53"/>
      <c r="K1776" s="53"/>
      <c r="L1776" s="205">
        <v>0</v>
      </c>
      <c r="M1776" s="205">
        <v>0</v>
      </c>
      <c r="N1776" s="205">
        <v>0</v>
      </c>
      <c r="O1776" s="205">
        <v>0</v>
      </c>
      <c r="P1776" s="187">
        <v>0</v>
      </c>
      <c r="Q1776" s="188">
        <v>0</v>
      </c>
    </row>
    <row r="1777" spans="1:17" ht="11.25" customHeight="1">
      <c r="A1777" s="267">
        <f t="shared" si="27"/>
        <v>384</v>
      </c>
      <c r="B1777" s="209" t="s">
        <v>1076</v>
      </c>
      <c r="C1777" s="248">
        <v>0</v>
      </c>
      <c r="D1777" s="210"/>
      <c r="E1777" s="271">
        <f>SUM(E1778:E1779)</f>
        <v>1200</v>
      </c>
      <c r="F1777" s="209" t="s">
        <v>443</v>
      </c>
      <c r="G1777" s="209" t="s">
        <v>569</v>
      </c>
      <c r="H1777" s="209" t="s">
        <v>431</v>
      </c>
      <c r="I1777" s="209" t="s">
        <v>827</v>
      </c>
      <c r="J1777" s="209" t="s">
        <v>571</v>
      </c>
      <c r="K1777" s="209" t="s">
        <v>826</v>
      </c>
      <c r="L1777" s="244">
        <v>6137.8090122119484</v>
      </c>
      <c r="M1777" s="244">
        <v>4363.3</v>
      </c>
      <c r="N1777" s="244">
        <v>7.99</v>
      </c>
      <c r="O1777" s="244">
        <v>2593.424</v>
      </c>
      <c r="P1777" s="211">
        <v>5884218.4390126402</v>
      </c>
      <c r="Q1777" s="212">
        <v>0.95868386052828336</v>
      </c>
    </row>
    <row r="1778" spans="1:17" ht="11.25" customHeight="1">
      <c r="A1778" s="124">
        <f t="shared" si="27"/>
        <v>384</v>
      </c>
      <c r="B1778" s="53" t="s">
        <v>1076</v>
      </c>
      <c r="C1778" s="249">
        <v>1</v>
      </c>
      <c r="D1778" s="55">
        <v>41875</v>
      </c>
      <c r="E1778" s="92">
        <v>600</v>
      </c>
      <c r="F1778" s="123" t="s">
        <v>443</v>
      </c>
      <c r="G1778" s="123" t="s">
        <v>569</v>
      </c>
      <c r="H1778" s="123" t="s">
        <v>431</v>
      </c>
      <c r="I1778" s="53" t="s">
        <v>827</v>
      </c>
      <c r="J1778" s="53" t="s">
        <v>571</v>
      </c>
      <c r="K1778" s="53" t="s">
        <v>1077</v>
      </c>
      <c r="L1778" s="234">
        <v>3652.0057867209293</v>
      </c>
      <c r="M1778" s="234">
        <v>2576.4</v>
      </c>
      <c r="N1778" s="234">
        <v>4.5</v>
      </c>
      <c r="O1778" s="234">
        <v>953.50800000000004</v>
      </c>
      <c r="P1778" s="187">
        <v>3472532.5174489585</v>
      </c>
      <c r="Q1778" s="188">
        <v>0.95085624729167895</v>
      </c>
    </row>
    <row r="1779" spans="1:17" ht="11.25" customHeight="1">
      <c r="A1779" s="124">
        <f t="shared" si="27"/>
        <v>384</v>
      </c>
      <c r="B1779" s="53" t="s">
        <v>1076</v>
      </c>
      <c r="C1779" s="249">
        <v>2</v>
      </c>
      <c r="D1779" s="55">
        <v>42387</v>
      </c>
      <c r="E1779" s="92">
        <v>600</v>
      </c>
      <c r="F1779" s="123" t="s">
        <v>443</v>
      </c>
      <c r="G1779" s="123" t="s">
        <v>569</v>
      </c>
      <c r="H1779" s="123" t="s">
        <v>431</v>
      </c>
      <c r="I1779" s="53" t="s">
        <v>827</v>
      </c>
      <c r="J1779" s="53" t="s">
        <v>571</v>
      </c>
      <c r="K1779" s="53" t="s">
        <v>1077</v>
      </c>
      <c r="L1779" s="234">
        <v>2485.803225491019</v>
      </c>
      <c r="M1779" s="234">
        <v>1786.9</v>
      </c>
      <c r="N1779" s="234">
        <v>3.49</v>
      </c>
      <c r="O1779" s="234">
        <v>1639.9159999999999</v>
      </c>
      <c r="P1779" s="187">
        <v>2411685.9215636817</v>
      </c>
      <c r="Q1779" s="188">
        <v>0.97018376065840972</v>
      </c>
    </row>
    <row r="1780" spans="1:17" s="4" customFormat="1" ht="11.25" customHeight="1">
      <c r="A1780" s="267">
        <f t="shared" si="27"/>
        <v>385</v>
      </c>
      <c r="B1780" s="209" t="s">
        <v>122</v>
      </c>
      <c r="C1780" s="248">
        <v>0</v>
      </c>
      <c r="D1780" s="210"/>
      <c r="E1780" s="271">
        <f>SUM(E1781:E1788)</f>
        <v>1720</v>
      </c>
      <c r="F1780" s="209" t="s">
        <v>123</v>
      </c>
      <c r="G1780" s="209" t="s">
        <v>728</v>
      </c>
      <c r="H1780" s="209" t="s">
        <v>124</v>
      </c>
      <c r="I1780" s="209" t="s">
        <v>827</v>
      </c>
      <c r="J1780" s="209" t="s">
        <v>571</v>
      </c>
      <c r="K1780" s="209" t="s">
        <v>826</v>
      </c>
      <c r="L1780" s="244">
        <v>7425.1020000000008</v>
      </c>
      <c r="M1780" s="244">
        <v>6456.1441699999996</v>
      </c>
      <c r="N1780" s="244">
        <v>77.350839999999991</v>
      </c>
      <c r="O1780" s="244">
        <v>9526.92</v>
      </c>
      <c r="P1780" s="211">
        <v>8294949.7143706838</v>
      </c>
      <c r="Q1780" s="212">
        <v>1.11714959799484</v>
      </c>
    </row>
    <row r="1781" spans="1:17" ht="11.25" customHeight="1">
      <c r="A1781" s="124">
        <f t="shared" si="27"/>
        <v>385</v>
      </c>
      <c r="B1781" s="53" t="s">
        <v>122</v>
      </c>
      <c r="C1781" s="249">
        <v>1</v>
      </c>
      <c r="D1781" s="55">
        <v>31135</v>
      </c>
      <c r="E1781" s="92">
        <v>210</v>
      </c>
      <c r="F1781" s="53" t="s">
        <v>123</v>
      </c>
      <c r="G1781" s="53" t="s">
        <v>728</v>
      </c>
      <c r="H1781" s="53" t="s">
        <v>124</v>
      </c>
      <c r="I1781" s="53" t="s">
        <v>827</v>
      </c>
      <c r="J1781" s="53" t="s">
        <v>571</v>
      </c>
      <c r="K1781" s="53" t="s">
        <v>826</v>
      </c>
      <c r="L1781" s="234">
        <v>0</v>
      </c>
      <c r="M1781" s="234">
        <v>0</v>
      </c>
      <c r="N1781" s="234">
        <v>0</v>
      </c>
      <c r="O1781" s="234">
        <v>0</v>
      </c>
      <c r="P1781" s="187">
        <v>0</v>
      </c>
      <c r="Q1781" s="188">
        <v>0</v>
      </c>
    </row>
    <row r="1782" spans="1:17" ht="11.25" customHeight="1">
      <c r="A1782" s="124">
        <f t="shared" si="27"/>
        <v>385</v>
      </c>
      <c r="B1782" s="53" t="s">
        <v>122</v>
      </c>
      <c r="C1782" s="249">
        <v>2</v>
      </c>
      <c r="D1782" s="55">
        <v>31473</v>
      </c>
      <c r="E1782" s="92">
        <v>210</v>
      </c>
      <c r="F1782" s="53" t="s">
        <v>123</v>
      </c>
      <c r="G1782" s="53" t="s">
        <v>728</v>
      </c>
      <c r="H1782" s="53" t="s">
        <v>124</v>
      </c>
      <c r="I1782" s="53" t="s">
        <v>827</v>
      </c>
      <c r="J1782" s="53" t="s">
        <v>571</v>
      </c>
      <c r="K1782" s="53" t="s">
        <v>826</v>
      </c>
      <c r="L1782" s="234">
        <v>1032.7180000000001</v>
      </c>
      <c r="M1782" s="234">
        <v>890.84554000000003</v>
      </c>
      <c r="N1782" s="234">
        <v>10.6966</v>
      </c>
      <c r="O1782" s="234">
        <v>3061.6</v>
      </c>
      <c r="P1782" s="187">
        <v>1148197.0446676924</v>
      </c>
      <c r="Q1782" s="188">
        <v>1.1118205014996274</v>
      </c>
    </row>
    <row r="1783" spans="1:17" ht="11.25" customHeight="1">
      <c r="A1783" s="124">
        <f t="shared" si="27"/>
        <v>385</v>
      </c>
      <c r="B1783" s="53" t="s">
        <v>122</v>
      </c>
      <c r="C1783" s="249">
        <v>3</v>
      </c>
      <c r="D1783" s="55">
        <v>33327</v>
      </c>
      <c r="E1783" s="92">
        <v>210</v>
      </c>
      <c r="F1783" s="53" t="s">
        <v>123</v>
      </c>
      <c r="G1783" s="53" t="s">
        <v>728</v>
      </c>
      <c r="H1783" s="53" t="s">
        <v>124</v>
      </c>
      <c r="I1783" s="53" t="s">
        <v>827</v>
      </c>
      <c r="J1783" s="53" t="s">
        <v>571</v>
      </c>
      <c r="K1783" s="53" t="s">
        <v>826</v>
      </c>
      <c r="L1783" s="234">
        <v>1292.896</v>
      </c>
      <c r="M1783" s="234">
        <v>1123.8156300000001</v>
      </c>
      <c r="N1783" s="234">
        <v>9.6996599999999997</v>
      </c>
      <c r="O1783" s="234">
        <v>1126.26</v>
      </c>
      <c r="P1783" s="187">
        <v>1434157.5305499777</v>
      </c>
      <c r="Q1783" s="188">
        <v>1.1092597784740441</v>
      </c>
    </row>
    <row r="1784" spans="1:17" s="4" customFormat="1" ht="11.25" customHeight="1">
      <c r="A1784" s="124">
        <f t="shared" si="27"/>
        <v>385</v>
      </c>
      <c r="B1784" s="53" t="s">
        <v>122</v>
      </c>
      <c r="C1784" s="249">
        <v>4</v>
      </c>
      <c r="D1784" s="55">
        <v>34606</v>
      </c>
      <c r="E1784" s="92">
        <v>210</v>
      </c>
      <c r="F1784" s="53" t="s">
        <v>123</v>
      </c>
      <c r="G1784" s="53" t="s">
        <v>728</v>
      </c>
      <c r="H1784" s="53" t="s">
        <v>124</v>
      </c>
      <c r="I1784" s="53" t="s">
        <v>827</v>
      </c>
      <c r="J1784" s="53" t="s">
        <v>571</v>
      </c>
      <c r="K1784" s="53" t="s">
        <v>826</v>
      </c>
      <c r="L1784" s="234">
        <v>554.18600000000004</v>
      </c>
      <c r="M1784" s="234">
        <v>467.24266</v>
      </c>
      <c r="N1784" s="234">
        <v>10.647</v>
      </c>
      <c r="O1784" s="234">
        <v>998.48</v>
      </c>
      <c r="P1784" s="187">
        <v>622893.34403889999</v>
      </c>
      <c r="Q1784" s="188">
        <v>1.123978851935812</v>
      </c>
    </row>
    <row r="1785" spans="1:17" ht="11.25" customHeight="1">
      <c r="A1785" s="124">
        <f t="shared" si="27"/>
        <v>385</v>
      </c>
      <c r="B1785" s="53" t="s">
        <v>122</v>
      </c>
      <c r="C1785" s="249">
        <v>5</v>
      </c>
      <c r="D1785" s="55">
        <v>36191</v>
      </c>
      <c r="E1785" s="92">
        <v>210</v>
      </c>
      <c r="F1785" s="53" t="s">
        <v>123</v>
      </c>
      <c r="G1785" s="53" t="s">
        <v>728</v>
      </c>
      <c r="H1785" s="53" t="s">
        <v>124</v>
      </c>
      <c r="I1785" s="53" t="s">
        <v>827</v>
      </c>
      <c r="J1785" s="53" t="s">
        <v>571</v>
      </c>
      <c r="K1785" s="53" t="s">
        <v>826</v>
      </c>
      <c r="L1785" s="234">
        <v>1141.4159999999999</v>
      </c>
      <c r="M1785" s="234">
        <v>964.39783</v>
      </c>
      <c r="N1785" s="234">
        <v>25.200579999999999</v>
      </c>
      <c r="O1785" s="234">
        <v>1776.04</v>
      </c>
      <c r="P1785" s="187">
        <v>1258237.683783422</v>
      </c>
      <c r="Q1785" s="188">
        <v>1.1023480341815972</v>
      </c>
    </row>
    <row r="1786" spans="1:17" ht="11.25" customHeight="1">
      <c r="A1786" s="124">
        <f t="shared" si="27"/>
        <v>385</v>
      </c>
      <c r="B1786" s="53" t="s">
        <v>122</v>
      </c>
      <c r="C1786" s="249">
        <v>6</v>
      </c>
      <c r="D1786" s="55">
        <v>36363</v>
      </c>
      <c r="E1786" s="92">
        <v>210</v>
      </c>
      <c r="F1786" s="53" t="s">
        <v>123</v>
      </c>
      <c r="G1786" s="53" t="s">
        <v>728</v>
      </c>
      <c r="H1786" s="53" t="s">
        <v>124</v>
      </c>
      <c r="I1786" s="53" t="s">
        <v>827</v>
      </c>
      <c r="J1786" s="53" t="s">
        <v>571</v>
      </c>
      <c r="K1786" s="53" t="s">
        <v>826</v>
      </c>
      <c r="L1786" s="234">
        <v>1110.847</v>
      </c>
      <c r="M1786" s="234">
        <v>962.21055000000001</v>
      </c>
      <c r="N1786" s="234">
        <v>16.041</v>
      </c>
      <c r="O1786" s="234">
        <v>705.77</v>
      </c>
      <c r="P1786" s="187">
        <v>1238809.5356499683</v>
      </c>
      <c r="Q1786" s="188">
        <v>1.1151936636188136</v>
      </c>
    </row>
    <row r="1787" spans="1:17" ht="11.25" customHeight="1">
      <c r="A1787" s="124">
        <f t="shared" si="27"/>
        <v>385</v>
      </c>
      <c r="B1787" s="53" t="s">
        <v>122</v>
      </c>
      <c r="C1787" s="249">
        <v>7</v>
      </c>
      <c r="D1787" s="55">
        <v>37601</v>
      </c>
      <c r="E1787" s="92">
        <v>210</v>
      </c>
      <c r="F1787" s="53" t="s">
        <v>123</v>
      </c>
      <c r="G1787" s="53" t="s">
        <v>728</v>
      </c>
      <c r="H1787" s="53" t="s">
        <v>124</v>
      </c>
      <c r="I1787" s="53" t="s">
        <v>827</v>
      </c>
      <c r="J1787" s="53" t="s">
        <v>571</v>
      </c>
      <c r="K1787" s="53" t="s">
        <v>826</v>
      </c>
      <c r="L1787" s="234">
        <v>1169.1089999999999</v>
      </c>
      <c r="M1787" s="234">
        <v>1019.58522</v>
      </c>
      <c r="N1787" s="234">
        <v>5.0659999999999998</v>
      </c>
      <c r="O1787" s="234">
        <v>827.69</v>
      </c>
      <c r="P1787" s="187">
        <v>1292607.9644133302</v>
      </c>
      <c r="Q1787" s="188">
        <v>1.1056351156421944</v>
      </c>
    </row>
    <row r="1788" spans="1:17" ht="11.25" customHeight="1">
      <c r="A1788" s="124">
        <f t="shared" si="27"/>
        <v>385</v>
      </c>
      <c r="B1788" s="53" t="s">
        <v>122</v>
      </c>
      <c r="C1788" s="249">
        <v>8</v>
      </c>
      <c r="D1788" s="55">
        <v>40355</v>
      </c>
      <c r="E1788" s="92">
        <v>250</v>
      </c>
      <c r="F1788" s="53" t="s">
        <v>123</v>
      </c>
      <c r="G1788" s="53" t="s">
        <v>728</v>
      </c>
      <c r="H1788" s="53" t="s">
        <v>124</v>
      </c>
      <c r="I1788" s="53" t="s">
        <v>827</v>
      </c>
      <c r="J1788" s="53" t="s">
        <v>571</v>
      </c>
      <c r="K1788" s="53" t="s">
        <v>826</v>
      </c>
      <c r="L1788" s="234">
        <v>1123.93</v>
      </c>
      <c r="M1788" s="234">
        <v>1028.04674</v>
      </c>
      <c r="N1788" s="234">
        <v>0</v>
      </c>
      <c r="O1788" s="234">
        <v>1031.08</v>
      </c>
      <c r="P1788" s="187">
        <v>1300046.6112673937</v>
      </c>
      <c r="Q1788" s="188">
        <v>1.1566971352908042</v>
      </c>
    </row>
    <row r="1789" spans="1:17" ht="11.25" customHeight="1">
      <c r="A1789" s="267">
        <f t="shared" si="27"/>
        <v>386</v>
      </c>
      <c r="B1789" s="213" t="s">
        <v>629</v>
      </c>
      <c r="C1789" s="245">
        <v>0</v>
      </c>
      <c r="D1789" s="208"/>
      <c r="E1789" s="271">
        <f>SUM(E1790:E1793)</f>
        <v>1000</v>
      </c>
      <c r="F1789" s="213" t="s">
        <v>523</v>
      </c>
      <c r="G1789" s="213" t="s">
        <v>326</v>
      </c>
      <c r="H1789" s="213" t="s">
        <v>1006</v>
      </c>
      <c r="I1789" s="213" t="s">
        <v>827</v>
      </c>
      <c r="J1789" s="213" t="s">
        <v>571</v>
      </c>
      <c r="K1789" s="213" t="s">
        <v>826</v>
      </c>
      <c r="L1789" s="244">
        <v>6583.1</v>
      </c>
      <c r="M1789" s="244">
        <v>5647.6</v>
      </c>
      <c r="N1789" s="244">
        <v>0</v>
      </c>
      <c r="O1789" s="244">
        <v>643.89999999999986</v>
      </c>
      <c r="P1789" s="211">
        <v>6300189.0187870851</v>
      </c>
      <c r="Q1789" s="212">
        <v>0.9570246568922065</v>
      </c>
    </row>
    <row r="1790" spans="1:17" s="4" customFormat="1" ht="11.25" customHeight="1">
      <c r="A1790" s="124">
        <f t="shared" si="27"/>
        <v>386</v>
      </c>
      <c r="B1790" s="53" t="s">
        <v>629</v>
      </c>
      <c r="C1790" s="249">
        <v>1</v>
      </c>
      <c r="D1790" s="55">
        <v>39424</v>
      </c>
      <c r="E1790" s="92">
        <v>250</v>
      </c>
      <c r="F1790" s="53" t="s">
        <v>523</v>
      </c>
      <c r="G1790" s="53" t="s">
        <v>326</v>
      </c>
      <c r="H1790" s="53" t="s">
        <v>1006</v>
      </c>
      <c r="I1790" s="53" t="s">
        <v>827</v>
      </c>
      <c r="J1790" s="53" t="s">
        <v>571</v>
      </c>
      <c r="K1790" s="53" t="s">
        <v>826</v>
      </c>
      <c r="L1790" s="234">
        <v>1491.41</v>
      </c>
      <c r="M1790" s="234">
        <v>1262.7</v>
      </c>
      <c r="N1790" s="234">
        <v>0</v>
      </c>
      <c r="O1790" s="234">
        <v>150.19999999999999</v>
      </c>
      <c r="P1790" s="187">
        <v>1408625.489618558</v>
      </c>
      <c r="Q1790" s="188">
        <v>0.9444924531943315</v>
      </c>
    </row>
    <row r="1791" spans="1:17" ht="11.25" customHeight="1">
      <c r="A1791" s="124">
        <f t="shared" si="27"/>
        <v>386</v>
      </c>
      <c r="B1791" s="53" t="s">
        <v>629</v>
      </c>
      <c r="C1791" s="249">
        <v>2</v>
      </c>
      <c r="D1791" s="55">
        <v>39513</v>
      </c>
      <c r="E1791" s="92">
        <v>250</v>
      </c>
      <c r="F1791" s="53" t="s">
        <v>523</v>
      </c>
      <c r="G1791" s="53" t="s">
        <v>326</v>
      </c>
      <c r="H1791" s="53" t="s">
        <v>1006</v>
      </c>
      <c r="I1791" s="53" t="s">
        <v>827</v>
      </c>
      <c r="J1791" s="53" t="s">
        <v>571</v>
      </c>
      <c r="K1791" s="53" t="s">
        <v>826</v>
      </c>
      <c r="L1791" s="234">
        <v>1855.71</v>
      </c>
      <c r="M1791" s="234">
        <v>1591.6</v>
      </c>
      <c r="N1791" s="234">
        <v>0</v>
      </c>
      <c r="O1791" s="234">
        <v>111.6</v>
      </c>
      <c r="P1791" s="187">
        <v>1775304.2847879778</v>
      </c>
      <c r="Q1791" s="188">
        <v>0.95667118503859849</v>
      </c>
    </row>
    <row r="1792" spans="1:17" ht="11.25" customHeight="1">
      <c r="A1792" s="124">
        <f t="shared" si="27"/>
        <v>386</v>
      </c>
      <c r="B1792" s="53" t="s">
        <v>629</v>
      </c>
      <c r="C1792" s="249">
        <v>3</v>
      </c>
      <c r="D1792" s="55">
        <v>39488</v>
      </c>
      <c r="E1792" s="92">
        <v>250</v>
      </c>
      <c r="F1792" s="53" t="s">
        <v>523</v>
      </c>
      <c r="G1792" s="53" t="s">
        <v>326</v>
      </c>
      <c r="H1792" s="53" t="s">
        <v>1006</v>
      </c>
      <c r="I1792" s="53" t="s">
        <v>827</v>
      </c>
      <c r="J1792" s="53" t="s">
        <v>571</v>
      </c>
      <c r="K1792" s="53" t="s">
        <v>826</v>
      </c>
      <c r="L1792" s="234">
        <v>1885.79</v>
      </c>
      <c r="M1792" s="234">
        <v>1610.8</v>
      </c>
      <c r="N1792" s="234">
        <v>0</v>
      </c>
      <c r="O1792" s="234">
        <v>61.4</v>
      </c>
      <c r="P1792" s="187">
        <v>1796567.2099058856</v>
      </c>
      <c r="Q1792" s="188">
        <v>0.95268678373831961</v>
      </c>
    </row>
    <row r="1793" spans="1:17" ht="11.25" customHeight="1">
      <c r="A1793" s="124">
        <f t="shared" si="27"/>
        <v>386</v>
      </c>
      <c r="B1793" s="53" t="s">
        <v>629</v>
      </c>
      <c r="C1793" s="249">
        <v>4</v>
      </c>
      <c r="D1793" s="55">
        <v>39616</v>
      </c>
      <c r="E1793" s="92">
        <v>250</v>
      </c>
      <c r="F1793" s="53" t="s">
        <v>523</v>
      </c>
      <c r="G1793" s="53" t="s">
        <v>326</v>
      </c>
      <c r="H1793" s="53" t="s">
        <v>1006</v>
      </c>
      <c r="I1793" s="53" t="s">
        <v>827</v>
      </c>
      <c r="J1793" s="53" t="s">
        <v>571</v>
      </c>
      <c r="K1793" s="53" t="s">
        <v>826</v>
      </c>
      <c r="L1793" s="234">
        <v>1350.19</v>
      </c>
      <c r="M1793" s="234">
        <v>1182.5</v>
      </c>
      <c r="N1793" s="234">
        <v>0</v>
      </c>
      <c r="O1793" s="234">
        <v>320.7</v>
      </c>
      <c r="P1793" s="187">
        <v>1319692.034474662</v>
      </c>
      <c r="Q1793" s="188">
        <v>0.97741209346437308</v>
      </c>
    </row>
    <row r="1794" spans="1:17" ht="11.25" customHeight="1">
      <c r="A1794" s="267">
        <f t="shared" si="27"/>
        <v>387</v>
      </c>
      <c r="B1794" s="209" t="s">
        <v>1094</v>
      </c>
      <c r="C1794" s="248">
        <v>0</v>
      </c>
      <c r="D1794" s="210"/>
      <c r="E1794" s="271">
        <f>SUM(E1795:E1796)</f>
        <v>1370</v>
      </c>
      <c r="F1794" s="209" t="s">
        <v>523</v>
      </c>
      <c r="G1794" s="209" t="s">
        <v>326</v>
      </c>
      <c r="H1794" s="209" t="s">
        <v>1335</v>
      </c>
      <c r="I1794" s="209" t="s">
        <v>827</v>
      </c>
      <c r="J1794" s="209" t="s">
        <v>571</v>
      </c>
      <c r="K1794" s="209" t="s">
        <v>826</v>
      </c>
      <c r="L1794" s="244">
        <v>8479.8599620023324</v>
      </c>
      <c r="M1794" s="244">
        <v>6352.8829800000003</v>
      </c>
      <c r="N1794" s="244">
        <v>31.651940000000003</v>
      </c>
      <c r="O1794" s="244">
        <v>1838.31</v>
      </c>
      <c r="P1794" s="211">
        <v>7883444.8642048202</v>
      </c>
      <c r="Q1794" s="212">
        <v>0.92966686944477772</v>
      </c>
    </row>
    <row r="1795" spans="1:17" s="4" customFormat="1" ht="11.25" customHeight="1">
      <c r="A1795" s="124">
        <f t="shared" si="27"/>
        <v>387</v>
      </c>
      <c r="B1795" s="53" t="s">
        <v>1094</v>
      </c>
      <c r="C1795" s="249">
        <v>1</v>
      </c>
      <c r="D1795" s="55">
        <v>42062</v>
      </c>
      <c r="E1795" s="92">
        <v>685</v>
      </c>
      <c r="F1795" s="123" t="s">
        <v>523</v>
      </c>
      <c r="G1795" s="123" t="s">
        <v>326</v>
      </c>
      <c r="H1795" s="123" t="s">
        <v>1335</v>
      </c>
      <c r="I1795" s="53" t="s">
        <v>827</v>
      </c>
      <c r="J1795" s="53" t="s">
        <v>571</v>
      </c>
      <c r="K1795" s="53" t="s">
        <v>826</v>
      </c>
      <c r="L1795" s="234">
        <v>4571.8524134974023</v>
      </c>
      <c r="M1795" s="234">
        <v>3419.1579820000002</v>
      </c>
      <c r="N1795" s="234">
        <v>20.035520000000002</v>
      </c>
      <c r="O1795" s="234">
        <v>558</v>
      </c>
      <c r="P1795" s="187">
        <v>4251747.0844912687</v>
      </c>
      <c r="Q1795" s="188">
        <v>0.92998345089594492</v>
      </c>
    </row>
    <row r="1796" spans="1:17" ht="11.25" customHeight="1">
      <c r="A1796" s="124">
        <f t="shared" ref="A1796:A1859" si="28">IF(C1796&gt;0,A1795,A1795+1)</f>
        <v>387</v>
      </c>
      <c r="B1796" s="53" t="s">
        <v>1094</v>
      </c>
      <c r="C1796" s="249">
        <v>2</v>
      </c>
      <c r="D1796" s="55">
        <v>42457</v>
      </c>
      <c r="E1796" s="92">
        <v>685</v>
      </c>
      <c r="F1796" s="123" t="s">
        <v>523</v>
      </c>
      <c r="G1796" s="123" t="s">
        <v>326</v>
      </c>
      <c r="H1796" s="123" t="s">
        <v>1335</v>
      </c>
      <c r="I1796" s="53" t="s">
        <v>827</v>
      </c>
      <c r="J1796" s="53" t="s">
        <v>571</v>
      </c>
      <c r="K1796" s="53" t="s">
        <v>826</v>
      </c>
      <c r="L1796" s="234">
        <v>3908.0075485049301</v>
      </c>
      <c r="M1796" s="234">
        <v>2933.7249980000001</v>
      </c>
      <c r="N1796" s="234">
        <v>11.61642</v>
      </c>
      <c r="O1796" s="234">
        <v>1280.31</v>
      </c>
      <c r="P1796" s="187">
        <v>3631697.779713551</v>
      </c>
      <c r="Q1796" s="188">
        <v>0.92929651098113009</v>
      </c>
    </row>
    <row r="1797" spans="1:17" s="4" customFormat="1" ht="11.25" customHeight="1">
      <c r="A1797" s="267">
        <f t="shared" si="28"/>
        <v>388</v>
      </c>
      <c r="B1797" s="209" t="s">
        <v>574</v>
      </c>
      <c r="C1797" s="248">
        <v>0</v>
      </c>
      <c r="D1797" s="210"/>
      <c r="E1797" s="271">
        <f>SUM(E1798:E1799)</f>
        <v>0</v>
      </c>
      <c r="F1797" s="209" t="s">
        <v>568</v>
      </c>
      <c r="G1797" s="209" t="s">
        <v>728</v>
      </c>
      <c r="H1797" s="209" t="s">
        <v>573</v>
      </c>
      <c r="I1797" s="209" t="s">
        <v>827</v>
      </c>
      <c r="J1797" s="209" t="s">
        <v>571</v>
      </c>
      <c r="K1797" s="209" t="s">
        <v>826</v>
      </c>
      <c r="L1797" s="244">
        <v>0</v>
      </c>
      <c r="M1797" s="244">
        <v>0</v>
      </c>
      <c r="N1797" s="244">
        <v>0</v>
      </c>
      <c r="O1797" s="244">
        <v>0</v>
      </c>
      <c r="P1797" s="211">
        <v>0</v>
      </c>
      <c r="Q1797" s="212">
        <v>0</v>
      </c>
    </row>
    <row r="1798" spans="1:17" ht="11.25" customHeight="1">
      <c r="A1798" s="124">
        <f t="shared" si="28"/>
        <v>388</v>
      </c>
      <c r="B1798" s="53" t="s">
        <v>574</v>
      </c>
      <c r="C1798" s="249">
        <v>1</v>
      </c>
      <c r="D1798" s="55">
        <v>32924</v>
      </c>
      <c r="E1798" s="92">
        <v>0</v>
      </c>
      <c r="F1798" s="53" t="s">
        <v>568</v>
      </c>
      <c r="G1798" s="53" t="s">
        <v>728</v>
      </c>
      <c r="H1798" s="53" t="s">
        <v>573</v>
      </c>
      <c r="I1798" s="53" t="s">
        <v>827</v>
      </c>
      <c r="J1798" s="53" t="s">
        <v>571</v>
      </c>
      <c r="K1798" s="53" t="s">
        <v>826</v>
      </c>
      <c r="L1798" s="205">
        <v>0</v>
      </c>
      <c r="M1798" s="205">
        <v>0</v>
      </c>
      <c r="N1798" s="205">
        <v>0</v>
      </c>
      <c r="O1798" s="205">
        <v>0</v>
      </c>
      <c r="P1798" s="187">
        <v>0</v>
      </c>
      <c r="Q1798" s="188">
        <v>0</v>
      </c>
    </row>
    <row r="1799" spans="1:17" ht="11.25" customHeight="1">
      <c r="A1799" s="124">
        <f t="shared" si="28"/>
        <v>388</v>
      </c>
      <c r="B1799" s="53" t="s">
        <v>574</v>
      </c>
      <c r="C1799" s="249">
        <v>2</v>
      </c>
      <c r="D1799" s="55">
        <v>32924</v>
      </c>
      <c r="E1799" s="92">
        <v>0</v>
      </c>
      <c r="F1799" s="53" t="s">
        <v>568</v>
      </c>
      <c r="G1799" s="53" t="s">
        <v>728</v>
      </c>
      <c r="H1799" s="53" t="s">
        <v>573</v>
      </c>
      <c r="I1799" s="53" t="s">
        <v>827</v>
      </c>
      <c r="J1799" s="53" t="s">
        <v>571</v>
      </c>
      <c r="K1799" s="53" t="s">
        <v>826</v>
      </c>
      <c r="L1799" s="205">
        <v>0</v>
      </c>
      <c r="M1799" s="205">
        <v>0</v>
      </c>
      <c r="N1799" s="205">
        <v>0</v>
      </c>
      <c r="O1799" s="205">
        <v>0</v>
      </c>
      <c r="P1799" s="187">
        <v>0</v>
      </c>
      <c r="Q1799" s="188">
        <v>0</v>
      </c>
    </row>
    <row r="1800" spans="1:17" s="4" customFormat="1" ht="11.25" customHeight="1">
      <c r="A1800" s="267">
        <f t="shared" si="28"/>
        <v>389</v>
      </c>
      <c r="B1800" s="209" t="s">
        <v>774</v>
      </c>
      <c r="C1800" s="248">
        <v>0</v>
      </c>
      <c r="D1800" s="210"/>
      <c r="E1800" s="271">
        <f>SUM(E1801:E1803)</f>
        <v>45</v>
      </c>
      <c r="F1800" s="209" t="s">
        <v>520</v>
      </c>
      <c r="G1800" s="209" t="s">
        <v>728</v>
      </c>
      <c r="H1800" s="209" t="s">
        <v>521</v>
      </c>
      <c r="I1800" s="209" t="s">
        <v>94</v>
      </c>
      <c r="J1800" s="209"/>
      <c r="K1800" s="209"/>
      <c r="L1800" s="244">
        <v>109.58929999999999</v>
      </c>
      <c r="M1800" s="244">
        <v>0</v>
      </c>
      <c r="N1800" s="244">
        <v>0</v>
      </c>
      <c r="O1800" s="244">
        <v>0</v>
      </c>
      <c r="P1800" s="211">
        <v>0</v>
      </c>
      <c r="Q1800" s="212">
        <v>0</v>
      </c>
    </row>
    <row r="1801" spans="1:17" ht="11.25" customHeight="1">
      <c r="A1801" s="124">
        <f t="shared" si="28"/>
        <v>389</v>
      </c>
      <c r="B1801" s="53" t="s">
        <v>774</v>
      </c>
      <c r="C1801" s="249">
        <v>1</v>
      </c>
      <c r="D1801" s="55">
        <v>36448</v>
      </c>
      <c r="E1801" s="8">
        <v>15</v>
      </c>
      <c r="F1801" s="53" t="s">
        <v>520</v>
      </c>
      <c r="G1801" s="53" t="s">
        <v>728</v>
      </c>
      <c r="H1801" s="53" t="s">
        <v>521</v>
      </c>
      <c r="I1801" s="53" t="s">
        <v>94</v>
      </c>
      <c r="J1801" s="53"/>
      <c r="K1801" s="53"/>
      <c r="L1801" s="234">
        <v>50.436549999999997</v>
      </c>
      <c r="M1801" s="205">
        <v>0</v>
      </c>
      <c r="N1801" s="205">
        <v>0</v>
      </c>
      <c r="O1801" s="205">
        <v>0</v>
      </c>
      <c r="P1801" s="187">
        <v>0</v>
      </c>
      <c r="Q1801" s="188">
        <v>0</v>
      </c>
    </row>
    <row r="1802" spans="1:17" ht="11.25" customHeight="1">
      <c r="A1802" s="124">
        <f t="shared" si="28"/>
        <v>389</v>
      </c>
      <c r="B1802" s="53" t="s">
        <v>774</v>
      </c>
      <c r="C1802" s="249">
        <v>2</v>
      </c>
      <c r="D1802" s="55">
        <v>36432</v>
      </c>
      <c r="E1802" s="8">
        <v>15</v>
      </c>
      <c r="F1802" s="53" t="s">
        <v>520</v>
      </c>
      <c r="G1802" s="53" t="s">
        <v>728</v>
      </c>
      <c r="H1802" s="53" t="s">
        <v>521</v>
      </c>
      <c r="I1802" s="53" t="s">
        <v>94</v>
      </c>
      <c r="J1802" s="53"/>
      <c r="K1802" s="53"/>
      <c r="L1802" s="234">
        <v>17.830399999999997</v>
      </c>
      <c r="M1802" s="205">
        <v>0</v>
      </c>
      <c r="N1802" s="205">
        <v>0</v>
      </c>
      <c r="O1802" s="205">
        <v>0</v>
      </c>
      <c r="P1802" s="187">
        <v>0</v>
      </c>
      <c r="Q1802" s="188">
        <v>0</v>
      </c>
    </row>
    <row r="1803" spans="1:17" s="4" customFormat="1" ht="11.25" customHeight="1">
      <c r="A1803" s="124">
        <f t="shared" si="28"/>
        <v>389</v>
      </c>
      <c r="B1803" s="53" t="s">
        <v>774</v>
      </c>
      <c r="C1803" s="249">
        <v>3</v>
      </c>
      <c r="D1803" s="55">
        <v>36467</v>
      </c>
      <c r="E1803" s="8">
        <v>15</v>
      </c>
      <c r="F1803" s="53" t="s">
        <v>520</v>
      </c>
      <c r="G1803" s="53" t="s">
        <v>728</v>
      </c>
      <c r="H1803" s="53" t="s">
        <v>521</v>
      </c>
      <c r="I1803" s="53" t="s">
        <v>94</v>
      </c>
      <c r="J1803" s="53"/>
      <c r="K1803" s="53"/>
      <c r="L1803" s="234">
        <v>41.32235</v>
      </c>
      <c r="M1803" s="205">
        <v>0</v>
      </c>
      <c r="N1803" s="205">
        <v>0</v>
      </c>
      <c r="O1803" s="205">
        <v>0</v>
      </c>
      <c r="P1803" s="187">
        <v>0</v>
      </c>
      <c r="Q1803" s="188">
        <v>0</v>
      </c>
    </row>
    <row r="1804" spans="1:17" s="4" customFormat="1" ht="11.25" customHeight="1">
      <c r="A1804" s="267">
        <f t="shared" si="28"/>
        <v>390</v>
      </c>
      <c r="B1804" s="209" t="s">
        <v>745</v>
      </c>
      <c r="C1804" s="248">
        <v>0</v>
      </c>
      <c r="D1804" s="210"/>
      <c r="E1804" s="271">
        <f>SUM(E1805:E1806)</f>
        <v>1200</v>
      </c>
      <c r="F1804" s="209" t="s">
        <v>983</v>
      </c>
      <c r="G1804" s="209" t="s">
        <v>728</v>
      </c>
      <c r="H1804" s="209" t="s">
        <v>372</v>
      </c>
      <c r="I1804" s="209" t="s">
        <v>827</v>
      </c>
      <c r="J1804" s="209" t="s">
        <v>571</v>
      </c>
      <c r="K1804" s="209" t="s">
        <v>826</v>
      </c>
      <c r="L1804" s="244">
        <v>5180.4806298923686</v>
      </c>
      <c r="M1804" s="244">
        <v>4072.5940000000001</v>
      </c>
      <c r="N1804" s="244">
        <v>0</v>
      </c>
      <c r="O1804" s="244">
        <v>4715.5439999999999</v>
      </c>
      <c r="P1804" s="211">
        <v>4958390.0110901091</v>
      </c>
      <c r="Q1804" s="212">
        <v>0.95712934094941804</v>
      </c>
    </row>
    <row r="1805" spans="1:17" s="4" customFormat="1" ht="11.25" customHeight="1">
      <c r="A1805" s="124">
        <f t="shared" si="28"/>
        <v>390</v>
      </c>
      <c r="B1805" s="53" t="s">
        <v>745</v>
      </c>
      <c r="C1805" s="249">
        <v>1</v>
      </c>
      <c r="D1805" s="55">
        <v>40268</v>
      </c>
      <c r="E1805" s="92">
        <v>600</v>
      </c>
      <c r="F1805" s="53" t="s">
        <v>983</v>
      </c>
      <c r="G1805" s="53" t="s">
        <v>728</v>
      </c>
      <c r="H1805" s="53" t="s">
        <v>372</v>
      </c>
      <c r="I1805" s="53" t="s">
        <v>827</v>
      </c>
      <c r="J1805" s="53" t="s">
        <v>571</v>
      </c>
      <c r="K1805" s="53" t="s">
        <v>826</v>
      </c>
      <c r="L1805" s="234">
        <v>2402.8523079741731</v>
      </c>
      <c r="M1805" s="234">
        <v>1892.722</v>
      </c>
      <c r="N1805" s="234">
        <v>0</v>
      </c>
      <c r="O1805" s="234">
        <v>2310.5700000000002</v>
      </c>
      <c r="P1805" s="187">
        <v>2317438.3540648581</v>
      </c>
      <c r="Q1805" s="188">
        <v>0.96445309866700601</v>
      </c>
    </row>
    <row r="1806" spans="1:17" s="4" customFormat="1" ht="11.25" customHeight="1">
      <c r="A1806" s="124">
        <f t="shared" si="28"/>
        <v>390</v>
      </c>
      <c r="B1806" s="53" t="s">
        <v>745</v>
      </c>
      <c r="C1806" s="249">
        <v>2</v>
      </c>
      <c r="D1806" s="55">
        <v>40452</v>
      </c>
      <c r="E1806" s="92">
        <v>600</v>
      </c>
      <c r="F1806" s="53" t="s">
        <v>983</v>
      </c>
      <c r="G1806" s="53" t="s">
        <v>728</v>
      </c>
      <c r="H1806" s="53" t="s">
        <v>372</v>
      </c>
      <c r="I1806" s="53" t="s">
        <v>827</v>
      </c>
      <c r="J1806" s="53" t="s">
        <v>571</v>
      </c>
      <c r="K1806" s="53" t="s">
        <v>826</v>
      </c>
      <c r="L1806" s="234">
        <v>2777.628321918196</v>
      </c>
      <c r="M1806" s="234">
        <v>2179.8719999999998</v>
      </c>
      <c r="N1806" s="234">
        <v>0</v>
      </c>
      <c r="O1806" s="234">
        <v>2404.9740000000002</v>
      </c>
      <c r="P1806" s="187">
        <v>2640951.6570252515</v>
      </c>
      <c r="Q1806" s="188">
        <v>0.95079375314024828</v>
      </c>
    </row>
    <row r="1807" spans="1:17" ht="11.25" customHeight="1">
      <c r="A1807" s="267">
        <f t="shared" si="28"/>
        <v>391</v>
      </c>
      <c r="B1807" s="209" t="s">
        <v>1011</v>
      </c>
      <c r="C1807" s="248">
        <v>0</v>
      </c>
      <c r="D1807" s="210"/>
      <c r="E1807" s="271">
        <f>SUM(E1808:E1809)</f>
        <v>1400</v>
      </c>
      <c r="F1807" s="209" t="s">
        <v>989</v>
      </c>
      <c r="G1807" s="209" t="s">
        <v>326</v>
      </c>
      <c r="H1807" s="209" t="s">
        <v>1012</v>
      </c>
      <c r="I1807" s="209" t="s">
        <v>827</v>
      </c>
      <c r="J1807" s="209" t="s">
        <v>571</v>
      </c>
      <c r="K1807" s="209" t="s">
        <v>826</v>
      </c>
      <c r="L1807" s="244">
        <v>9636.602623570001</v>
      </c>
      <c r="M1807" s="244">
        <v>5660.67</v>
      </c>
      <c r="N1807" s="244">
        <v>0</v>
      </c>
      <c r="O1807" s="244">
        <v>850</v>
      </c>
      <c r="P1807" s="211">
        <v>8145771.0326620117</v>
      </c>
      <c r="Q1807" s="212">
        <v>0.8452948980938999</v>
      </c>
    </row>
    <row r="1808" spans="1:17" ht="11.25" customHeight="1">
      <c r="A1808" s="124">
        <f t="shared" si="28"/>
        <v>391</v>
      </c>
      <c r="B1808" s="53" t="s">
        <v>1011</v>
      </c>
      <c r="C1808" s="249">
        <v>1</v>
      </c>
      <c r="D1808" s="55">
        <v>41671</v>
      </c>
      <c r="E1808" s="92">
        <v>700</v>
      </c>
      <c r="F1808" s="53" t="s">
        <v>989</v>
      </c>
      <c r="G1808" s="53" t="s">
        <v>326</v>
      </c>
      <c r="H1808" s="53" t="s">
        <v>1012</v>
      </c>
      <c r="I1808" s="53" t="s">
        <v>827</v>
      </c>
      <c r="J1808" s="53" t="s">
        <v>571</v>
      </c>
      <c r="K1808" s="53" t="s">
        <v>826</v>
      </c>
      <c r="L1808" s="234">
        <v>4921.4866762321999</v>
      </c>
      <c r="M1808" s="234">
        <v>2893.2190000000001</v>
      </c>
      <c r="N1808" s="234">
        <v>0</v>
      </c>
      <c r="O1808" s="234">
        <v>364.5</v>
      </c>
      <c r="P1808" s="187">
        <v>4163176.3141600043</v>
      </c>
      <c r="Q1808" s="188">
        <v>0.84591843644840581</v>
      </c>
    </row>
    <row r="1809" spans="1:17" ht="11.25" customHeight="1">
      <c r="A1809" s="124">
        <f t="shared" si="28"/>
        <v>391</v>
      </c>
      <c r="B1809" s="53" t="s">
        <v>1011</v>
      </c>
      <c r="C1809" s="249">
        <v>2</v>
      </c>
      <c r="D1809" s="55">
        <v>41826</v>
      </c>
      <c r="E1809" s="92">
        <v>700</v>
      </c>
      <c r="F1809" s="123" t="s">
        <v>989</v>
      </c>
      <c r="G1809" s="123" t="s">
        <v>326</v>
      </c>
      <c r="H1809" s="123" t="s">
        <v>1012</v>
      </c>
      <c r="I1809" s="53" t="s">
        <v>827</v>
      </c>
      <c r="J1809" s="53" t="s">
        <v>571</v>
      </c>
      <c r="K1809" s="53" t="s">
        <v>826</v>
      </c>
      <c r="L1809" s="234">
        <v>4715.1159473378002</v>
      </c>
      <c r="M1809" s="234">
        <v>2767.451</v>
      </c>
      <c r="N1809" s="234">
        <v>0</v>
      </c>
      <c r="O1809" s="234">
        <v>485.5</v>
      </c>
      <c r="P1809" s="187">
        <v>3982594.7185020065</v>
      </c>
      <c r="Q1809" s="188">
        <v>0.84464406877430409</v>
      </c>
    </row>
    <row r="1810" spans="1:17" ht="11.25" customHeight="1">
      <c r="A1810" s="267">
        <f t="shared" si="28"/>
        <v>392</v>
      </c>
      <c r="B1810" s="209" t="s">
        <v>394</v>
      </c>
      <c r="C1810" s="248">
        <v>0</v>
      </c>
      <c r="D1810" s="210"/>
      <c r="E1810" s="271">
        <f>SUM(E1811:E1813)</f>
        <v>198</v>
      </c>
      <c r="F1810" s="258" t="s">
        <v>879</v>
      </c>
      <c r="G1810" s="209" t="s">
        <v>728</v>
      </c>
      <c r="H1810" s="209" t="s">
        <v>625</v>
      </c>
      <c r="I1810" s="209" t="s">
        <v>94</v>
      </c>
      <c r="J1810" s="209"/>
      <c r="K1810" s="209"/>
      <c r="L1810" s="244">
        <v>363.38395000000003</v>
      </c>
      <c r="M1810" s="244">
        <v>0</v>
      </c>
      <c r="N1810" s="244">
        <v>0</v>
      </c>
      <c r="O1810" s="244">
        <v>0</v>
      </c>
      <c r="P1810" s="211">
        <v>0</v>
      </c>
      <c r="Q1810" s="212">
        <v>0</v>
      </c>
    </row>
    <row r="1811" spans="1:17" s="4" customFormat="1" ht="11.25" customHeight="1">
      <c r="A1811" s="124">
        <f t="shared" si="28"/>
        <v>392</v>
      </c>
      <c r="B1811" s="53" t="s">
        <v>394</v>
      </c>
      <c r="C1811" s="249">
        <v>1</v>
      </c>
      <c r="D1811" s="55">
        <v>27759</v>
      </c>
      <c r="E1811" s="8">
        <v>66</v>
      </c>
      <c r="F1811" s="53" t="s">
        <v>879</v>
      </c>
      <c r="G1811" s="53" t="s">
        <v>728</v>
      </c>
      <c r="H1811" s="53" t="s">
        <v>625</v>
      </c>
      <c r="I1811" s="53" t="s">
        <v>94</v>
      </c>
      <c r="J1811" s="53"/>
      <c r="K1811" s="53"/>
      <c r="L1811" s="234">
        <v>363.38395000000003</v>
      </c>
      <c r="M1811" s="205">
        <v>0</v>
      </c>
      <c r="N1811" s="205">
        <v>0</v>
      </c>
      <c r="O1811" s="205">
        <v>0</v>
      </c>
      <c r="P1811" s="187">
        <v>0</v>
      </c>
      <c r="Q1811" s="188">
        <v>0</v>
      </c>
    </row>
    <row r="1812" spans="1:17" ht="11.25" customHeight="1">
      <c r="A1812" s="124">
        <f t="shared" si="28"/>
        <v>392</v>
      </c>
      <c r="B1812" s="53" t="s">
        <v>394</v>
      </c>
      <c r="C1812" s="249">
        <v>2</v>
      </c>
      <c r="D1812" s="55">
        <v>28067</v>
      </c>
      <c r="E1812" s="8">
        <v>66</v>
      </c>
      <c r="F1812" s="53" t="s">
        <v>879</v>
      </c>
      <c r="G1812" s="53" t="s">
        <v>728</v>
      </c>
      <c r="H1812" s="53" t="s">
        <v>625</v>
      </c>
      <c r="I1812" s="53" t="s">
        <v>94</v>
      </c>
      <c r="J1812" s="53"/>
      <c r="K1812" s="53"/>
      <c r="L1812" s="234">
        <v>0</v>
      </c>
      <c r="M1812" s="205">
        <v>0</v>
      </c>
      <c r="N1812" s="205">
        <v>0</v>
      </c>
      <c r="O1812" s="205">
        <v>0</v>
      </c>
      <c r="P1812" s="187">
        <v>0</v>
      </c>
      <c r="Q1812" s="188">
        <v>0</v>
      </c>
    </row>
    <row r="1813" spans="1:17" s="4" customFormat="1" ht="11.25" customHeight="1">
      <c r="A1813" s="124">
        <f t="shared" si="28"/>
        <v>392</v>
      </c>
      <c r="B1813" s="53" t="s">
        <v>394</v>
      </c>
      <c r="C1813" s="249">
        <v>3</v>
      </c>
      <c r="D1813" s="55">
        <v>28196</v>
      </c>
      <c r="E1813" s="8">
        <v>66</v>
      </c>
      <c r="F1813" s="53" t="s">
        <v>879</v>
      </c>
      <c r="G1813" s="53" t="s">
        <v>728</v>
      </c>
      <c r="H1813" s="53" t="s">
        <v>625</v>
      </c>
      <c r="I1813" s="53" t="s">
        <v>94</v>
      </c>
      <c r="J1813" s="53"/>
      <c r="K1813" s="53"/>
      <c r="L1813" s="234">
        <v>0</v>
      </c>
      <c r="M1813" s="205">
        <v>0</v>
      </c>
      <c r="N1813" s="205">
        <v>0</v>
      </c>
      <c r="O1813" s="205">
        <v>0</v>
      </c>
      <c r="P1813" s="187">
        <v>0</v>
      </c>
      <c r="Q1813" s="188">
        <v>0</v>
      </c>
    </row>
    <row r="1814" spans="1:17" s="4" customFormat="1" ht="11.25" customHeight="1">
      <c r="A1814" s="267">
        <f t="shared" si="28"/>
        <v>393</v>
      </c>
      <c r="B1814" s="209" t="s">
        <v>297</v>
      </c>
      <c r="C1814" s="248">
        <v>0</v>
      </c>
      <c r="D1814" s="210"/>
      <c r="E1814" s="271">
        <f>SUM(E1815:E1820)</f>
        <v>273.5</v>
      </c>
      <c r="F1814" s="209" t="s">
        <v>293</v>
      </c>
      <c r="G1814" s="209" t="s">
        <v>728</v>
      </c>
      <c r="H1814" s="209" t="s">
        <v>294</v>
      </c>
      <c r="I1814" s="209" t="s">
        <v>827</v>
      </c>
      <c r="J1814" s="209" t="s">
        <v>576</v>
      </c>
      <c r="K1814" s="209" t="s">
        <v>120</v>
      </c>
      <c r="L1814" s="244">
        <v>428.80599999999998</v>
      </c>
      <c r="M1814" s="244">
        <v>219.435</v>
      </c>
      <c r="N1814" s="244">
        <v>0</v>
      </c>
      <c r="O1814" s="244">
        <v>1.0500000000000003</v>
      </c>
      <c r="P1814" s="211">
        <v>219690.72275987512</v>
      </c>
      <c r="Q1814" s="212">
        <v>0.51233127045767812</v>
      </c>
    </row>
    <row r="1815" spans="1:17" ht="11.25" customHeight="1">
      <c r="A1815" s="124">
        <f t="shared" si="28"/>
        <v>393</v>
      </c>
      <c r="B1815" s="53" t="s">
        <v>1114</v>
      </c>
      <c r="C1815" s="249">
        <v>1</v>
      </c>
      <c r="D1815" s="55">
        <v>34653</v>
      </c>
      <c r="E1815" s="92">
        <v>3</v>
      </c>
      <c r="F1815" s="53" t="s">
        <v>293</v>
      </c>
      <c r="G1815" s="53" t="s">
        <v>728</v>
      </c>
      <c r="H1815" s="53" t="s">
        <v>294</v>
      </c>
      <c r="I1815" s="53" t="s">
        <v>827</v>
      </c>
      <c r="J1815" s="53" t="s">
        <v>576</v>
      </c>
      <c r="K1815" s="53" t="s">
        <v>120</v>
      </c>
      <c r="L1815" s="234">
        <v>0</v>
      </c>
      <c r="M1815" s="234">
        <v>0</v>
      </c>
      <c r="N1815" s="234">
        <v>0</v>
      </c>
      <c r="O1815" s="234">
        <v>0</v>
      </c>
      <c r="P1815" s="187">
        <v>0</v>
      </c>
      <c r="Q1815" s="188">
        <v>0</v>
      </c>
    </row>
    <row r="1816" spans="1:17" ht="11.25" customHeight="1">
      <c r="A1816" s="124">
        <f t="shared" si="28"/>
        <v>393</v>
      </c>
      <c r="B1816" s="53" t="s">
        <v>1115</v>
      </c>
      <c r="C1816" s="249">
        <v>2</v>
      </c>
      <c r="D1816" s="55">
        <v>35076</v>
      </c>
      <c r="E1816" s="92">
        <v>35.5</v>
      </c>
      <c r="F1816" s="53" t="s">
        <v>293</v>
      </c>
      <c r="G1816" s="53" t="s">
        <v>728</v>
      </c>
      <c r="H1816" s="53" t="s">
        <v>294</v>
      </c>
      <c r="I1816" s="53" t="s">
        <v>827</v>
      </c>
      <c r="J1816" s="53" t="s">
        <v>576</v>
      </c>
      <c r="K1816" s="53" t="s">
        <v>120</v>
      </c>
      <c r="L1816" s="281">
        <v>199.40506910469395</v>
      </c>
      <c r="M1816" s="281">
        <v>102.04253517671981</v>
      </c>
      <c r="N1816" s="234">
        <v>0</v>
      </c>
      <c r="O1816" s="281">
        <v>0.48827517003010373</v>
      </c>
      <c r="P1816" s="187">
        <v>102161.45239010894</v>
      </c>
      <c r="Q1816" s="188">
        <v>0.51233127045767812</v>
      </c>
    </row>
    <row r="1817" spans="1:17" s="4" customFormat="1" ht="11.25" customHeight="1">
      <c r="A1817" s="124">
        <f t="shared" si="28"/>
        <v>393</v>
      </c>
      <c r="B1817" s="53" t="s">
        <v>1116</v>
      </c>
      <c r="C1817" s="249">
        <v>3</v>
      </c>
      <c r="D1817" s="55">
        <v>37475</v>
      </c>
      <c r="E1817" s="92">
        <v>37.5</v>
      </c>
      <c r="F1817" s="53" t="s">
        <v>293</v>
      </c>
      <c r="G1817" s="53" t="s">
        <v>728</v>
      </c>
      <c r="H1817" s="53" t="s">
        <v>294</v>
      </c>
      <c r="I1817" s="53" t="s">
        <v>827</v>
      </c>
      <c r="J1817" s="53" t="s">
        <v>576</v>
      </c>
      <c r="K1817" s="53" t="s">
        <v>120</v>
      </c>
      <c r="L1817" s="281">
        <v>99.47304756383096</v>
      </c>
      <c r="M1817" s="281">
        <v>50.903831084847816</v>
      </c>
      <c r="N1817" s="234">
        <v>0</v>
      </c>
      <c r="O1817" s="281">
        <v>0.24357564945924856</v>
      </c>
      <c r="P1817" s="187">
        <v>50963.152834674569</v>
      </c>
      <c r="Q1817" s="188">
        <v>0.51233127045767823</v>
      </c>
    </row>
    <row r="1818" spans="1:17" ht="11.25" customHeight="1">
      <c r="A1818" s="124">
        <f t="shared" si="28"/>
        <v>393</v>
      </c>
      <c r="B1818" s="53" t="s">
        <v>1117</v>
      </c>
      <c r="C1818" s="249">
        <v>4</v>
      </c>
      <c r="D1818" s="55">
        <v>37711</v>
      </c>
      <c r="E1818" s="92">
        <v>37.5</v>
      </c>
      <c r="F1818" s="53" t="s">
        <v>293</v>
      </c>
      <c r="G1818" s="53" t="s">
        <v>728</v>
      </c>
      <c r="H1818" s="53" t="s">
        <v>294</v>
      </c>
      <c r="I1818" s="53" t="s">
        <v>827</v>
      </c>
      <c r="J1818" s="53" t="s">
        <v>576</v>
      </c>
      <c r="K1818" s="53" t="s">
        <v>120</v>
      </c>
      <c r="L1818" s="281">
        <v>50.946111450551911</v>
      </c>
      <c r="M1818" s="281">
        <v>26.07090377968559</v>
      </c>
      <c r="N1818" s="234">
        <v>0</v>
      </c>
      <c r="O1818" s="281">
        <v>0.12474969338833763</v>
      </c>
      <c r="P1818" s="187">
        <v>26101.286004339727</v>
      </c>
      <c r="Q1818" s="188">
        <v>0.51233127045767823</v>
      </c>
    </row>
    <row r="1819" spans="1:17" ht="11.25" customHeight="1">
      <c r="A1819" s="124">
        <f t="shared" si="28"/>
        <v>393</v>
      </c>
      <c r="B1819" s="53" t="s">
        <v>1118</v>
      </c>
      <c r="C1819" s="249">
        <v>5</v>
      </c>
      <c r="D1819" s="55">
        <v>41353</v>
      </c>
      <c r="E1819" s="92">
        <v>110</v>
      </c>
      <c r="F1819" s="53" t="s">
        <v>293</v>
      </c>
      <c r="G1819" s="53" t="s">
        <v>728</v>
      </c>
      <c r="H1819" s="53" t="s">
        <v>294</v>
      </c>
      <c r="I1819" s="53" t="s">
        <v>827</v>
      </c>
      <c r="J1819" s="53" t="s">
        <v>576</v>
      </c>
      <c r="K1819" s="53" t="s">
        <v>120</v>
      </c>
      <c r="L1819" s="281">
        <v>78.981771880923191</v>
      </c>
      <c r="M1819" s="281">
        <v>40.417729958746804</v>
      </c>
      <c r="N1819" s="234">
        <v>0</v>
      </c>
      <c r="O1819" s="281">
        <v>0.19339948712231025</v>
      </c>
      <c r="P1819" s="187">
        <v>40464.831530751901</v>
      </c>
      <c r="Q1819" s="188">
        <v>0.51233127045767823</v>
      </c>
    </row>
    <row r="1820" spans="1:17" ht="11.25" customHeight="1">
      <c r="A1820" s="124">
        <f t="shared" si="28"/>
        <v>393</v>
      </c>
      <c r="B1820" s="53" t="s">
        <v>1124</v>
      </c>
      <c r="C1820" s="249">
        <v>6</v>
      </c>
      <c r="D1820" s="55">
        <v>41760</v>
      </c>
      <c r="E1820" s="92">
        <v>50</v>
      </c>
      <c r="F1820" s="123" t="s">
        <v>293</v>
      </c>
      <c r="G1820" s="123" t="s">
        <v>728</v>
      </c>
      <c r="H1820" s="123" t="s">
        <v>294</v>
      </c>
      <c r="I1820" s="53" t="s">
        <v>827</v>
      </c>
      <c r="J1820" s="53" t="s">
        <v>576</v>
      </c>
      <c r="K1820" s="53" t="s">
        <v>120</v>
      </c>
      <c r="L1820" s="234">
        <v>0</v>
      </c>
      <c r="M1820" s="234">
        <v>0</v>
      </c>
      <c r="N1820" s="234">
        <v>0</v>
      </c>
      <c r="O1820" s="234">
        <v>0</v>
      </c>
      <c r="P1820" s="187">
        <v>0</v>
      </c>
      <c r="Q1820" s="188">
        <v>0</v>
      </c>
    </row>
    <row r="1821" spans="1:17" ht="11.25" customHeight="1">
      <c r="A1821" s="267">
        <f t="shared" si="28"/>
        <v>394</v>
      </c>
      <c r="B1821" s="209" t="s">
        <v>274</v>
      </c>
      <c r="C1821" s="248">
        <v>0</v>
      </c>
      <c r="D1821" s="210"/>
      <c r="E1821" s="271">
        <f>SUM(E1822:E1825)</f>
        <v>50</v>
      </c>
      <c r="F1821" s="209" t="s">
        <v>443</v>
      </c>
      <c r="G1821" s="209" t="s">
        <v>728</v>
      </c>
      <c r="H1821" s="209" t="s">
        <v>853</v>
      </c>
      <c r="I1821" s="209" t="s">
        <v>94</v>
      </c>
      <c r="J1821" s="209"/>
      <c r="K1821" s="209"/>
      <c r="L1821" s="244">
        <v>200.99</v>
      </c>
      <c r="M1821" s="244">
        <v>0</v>
      </c>
      <c r="N1821" s="244">
        <v>0</v>
      </c>
      <c r="O1821" s="244">
        <v>0</v>
      </c>
      <c r="P1821" s="211">
        <v>0</v>
      </c>
      <c r="Q1821" s="212">
        <v>0</v>
      </c>
    </row>
    <row r="1822" spans="1:17" s="4" customFormat="1" ht="11.25" customHeight="1">
      <c r="A1822" s="124">
        <f t="shared" si="28"/>
        <v>394</v>
      </c>
      <c r="B1822" s="53" t="s">
        <v>274</v>
      </c>
      <c r="C1822" s="249">
        <v>1</v>
      </c>
      <c r="D1822" s="55">
        <v>34947</v>
      </c>
      <c r="E1822" s="8">
        <v>12.5</v>
      </c>
      <c r="F1822" s="53" t="s">
        <v>443</v>
      </c>
      <c r="G1822" s="53" t="s">
        <v>728</v>
      </c>
      <c r="H1822" s="53" t="s">
        <v>853</v>
      </c>
      <c r="I1822" s="53" t="s">
        <v>94</v>
      </c>
      <c r="J1822" s="53"/>
      <c r="K1822" s="53"/>
      <c r="L1822" s="234">
        <v>200.99</v>
      </c>
      <c r="M1822" s="205">
        <v>0</v>
      </c>
      <c r="N1822" s="205">
        <v>0</v>
      </c>
      <c r="O1822" s="205">
        <v>0</v>
      </c>
      <c r="P1822" s="187">
        <v>0</v>
      </c>
      <c r="Q1822" s="188">
        <v>0</v>
      </c>
    </row>
    <row r="1823" spans="1:17" ht="11.25" customHeight="1">
      <c r="A1823" s="124">
        <f t="shared" si="28"/>
        <v>394</v>
      </c>
      <c r="B1823" s="53" t="s">
        <v>274</v>
      </c>
      <c r="C1823" s="249">
        <v>2</v>
      </c>
      <c r="D1823" s="55">
        <v>34970</v>
      </c>
      <c r="E1823" s="8">
        <v>12.5</v>
      </c>
      <c r="F1823" s="53" t="s">
        <v>443</v>
      </c>
      <c r="G1823" s="53" t="s">
        <v>728</v>
      </c>
      <c r="H1823" s="53" t="s">
        <v>853</v>
      </c>
      <c r="I1823" s="53" t="s">
        <v>94</v>
      </c>
      <c r="J1823" s="53"/>
      <c r="K1823" s="53"/>
      <c r="L1823" s="234">
        <v>0</v>
      </c>
      <c r="M1823" s="205">
        <v>0</v>
      </c>
      <c r="N1823" s="205">
        <v>0</v>
      </c>
      <c r="O1823" s="205">
        <v>0</v>
      </c>
      <c r="P1823" s="187">
        <v>0</v>
      </c>
      <c r="Q1823" s="188">
        <v>0</v>
      </c>
    </row>
    <row r="1824" spans="1:17" s="4" customFormat="1" ht="11.25" customHeight="1">
      <c r="A1824" s="124">
        <f t="shared" si="28"/>
        <v>394</v>
      </c>
      <c r="B1824" s="53" t="s">
        <v>274</v>
      </c>
      <c r="C1824" s="249">
        <v>3</v>
      </c>
      <c r="D1824" s="55">
        <v>35077</v>
      </c>
      <c r="E1824" s="8">
        <v>12.5</v>
      </c>
      <c r="F1824" s="53" t="s">
        <v>443</v>
      </c>
      <c r="G1824" s="53" t="s">
        <v>728</v>
      </c>
      <c r="H1824" s="53" t="s">
        <v>853</v>
      </c>
      <c r="I1824" s="53" t="s">
        <v>94</v>
      </c>
      <c r="J1824" s="53"/>
      <c r="K1824" s="53"/>
      <c r="L1824" s="234">
        <v>0</v>
      </c>
      <c r="M1824" s="205">
        <v>0</v>
      </c>
      <c r="N1824" s="205">
        <v>0</v>
      </c>
      <c r="O1824" s="205">
        <v>0</v>
      </c>
      <c r="P1824" s="187">
        <v>0</v>
      </c>
      <c r="Q1824" s="188">
        <v>0</v>
      </c>
    </row>
    <row r="1825" spans="1:17" ht="11.25" customHeight="1">
      <c r="A1825" s="124">
        <f t="shared" si="28"/>
        <v>394</v>
      </c>
      <c r="B1825" s="53" t="s">
        <v>274</v>
      </c>
      <c r="C1825" s="249">
        <v>4</v>
      </c>
      <c r="D1825" s="55">
        <v>35092</v>
      </c>
      <c r="E1825" s="8">
        <v>12.5</v>
      </c>
      <c r="F1825" s="53" t="s">
        <v>443</v>
      </c>
      <c r="G1825" s="53" t="s">
        <v>728</v>
      </c>
      <c r="H1825" s="53" t="s">
        <v>853</v>
      </c>
      <c r="I1825" s="53" t="s">
        <v>94</v>
      </c>
      <c r="J1825" s="53"/>
      <c r="K1825" s="53"/>
      <c r="L1825" s="234">
        <v>0</v>
      </c>
      <c r="M1825" s="205">
        <v>0</v>
      </c>
      <c r="N1825" s="205">
        <v>0</v>
      </c>
      <c r="O1825" s="205">
        <v>0</v>
      </c>
      <c r="P1825" s="187">
        <v>0</v>
      </c>
      <c r="Q1825" s="188">
        <v>0</v>
      </c>
    </row>
    <row r="1826" spans="1:17" ht="11.25" customHeight="1">
      <c r="A1826" s="267">
        <f t="shared" si="28"/>
        <v>395</v>
      </c>
      <c r="B1826" s="209" t="s">
        <v>1020</v>
      </c>
      <c r="C1826" s="248">
        <v>0</v>
      </c>
      <c r="D1826" s="210"/>
      <c r="E1826" s="271">
        <f>SUM(E1827:E1832)</f>
        <v>412.02000000000004</v>
      </c>
      <c r="F1826" s="209" t="s">
        <v>46</v>
      </c>
      <c r="G1826" s="209" t="s">
        <v>569</v>
      </c>
      <c r="H1826" s="209" t="s">
        <v>361</v>
      </c>
      <c r="I1826" s="209" t="s">
        <v>94</v>
      </c>
      <c r="J1826" s="209"/>
      <c r="K1826" s="209"/>
      <c r="L1826" s="244">
        <v>2063.6697999999997</v>
      </c>
      <c r="M1826" s="244">
        <v>0</v>
      </c>
      <c r="N1826" s="244">
        <v>0</v>
      </c>
      <c r="O1826" s="244">
        <v>0</v>
      </c>
      <c r="P1826" s="211">
        <v>0</v>
      </c>
      <c r="Q1826" s="212">
        <v>0</v>
      </c>
    </row>
    <row r="1827" spans="1:17" s="4" customFormat="1" ht="11.25" customHeight="1">
      <c r="A1827" s="124">
        <f t="shared" si="28"/>
        <v>395</v>
      </c>
      <c r="B1827" s="53" t="s">
        <v>1020</v>
      </c>
      <c r="C1827" s="249">
        <v>1</v>
      </c>
      <c r="D1827" s="55">
        <v>41721</v>
      </c>
      <c r="E1827" s="8">
        <v>68.67</v>
      </c>
      <c r="F1827" s="53" t="s">
        <v>46</v>
      </c>
      <c r="G1827" s="53" t="s">
        <v>569</v>
      </c>
      <c r="H1827" s="53" t="s">
        <v>361</v>
      </c>
      <c r="I1827" s="53" t="s">
        <v>94</v>
      </c>
      <c r="J1827" s="53"/>
      <c r="K1827" s="53"/>
      <c r="L1827" s="234">
        <v>404.44759999999997</v>
      </c>
      <c r="M1827" s="205">
        <v>0</v>
      </c>
      <c r="N1827" s="205">
        <v>0</v>
      </c>
      <c r="O1827" s="205">
        <v>0</v>
      </c>
      <c r="P1827" s="187">
        <v>0</v>
      </c>
      <c r="Q1827" s="188">
        <v>0</v>
      </c>
    </row>
    <row r="1828" spans="1:17" s="52" customFormat="1" ht="11.25" customHeight="1">
      <c r="A1828" s="124">
        <f t="shared" si="28"/>
        <v>395</v>
      </c>
      <c r="B1828" s="53" t="s">
        <v>1020</v>
      </c>
      <c r="C1828" s="249">
        <v>2</v>
      </c>
      <c r="D1828" s="55">
        <v>41719</v>
      </c>
      <c r="E1828" s="8">
        <v>68.67</v>
      </c>
      <c r="F1828" s="53" t="s">
        <v>46</v>
      </c>
      <c r="G1828" s="53" t="s">
        <v>569</v>
      </c>
      <c r="H1828" s="53" t="s">
        <v>361</v>
      </c>
      <c r="I1828" s="53" t="s">
        <v>94</v>
      </c>
      <c r="J1828" s="53"/>
      <c r="K1828" s="53"/>
      <c r="L1828" s="234">
        <v>321.91234999999995</v>
      </c>
      <c r="M1828" s="205">
        <v>0</v>
      </c>
      <c r="N1828" s="205">
        <v>0</v>
      </c>
      <c r="O1828" s="205">
        <v>0</v>
      </c>
      <c r="P1828" s="187">
        <v>0</v>
      </c>
      <c r="Q1828" s="188">
        <v>0</v>
      </c>
    </row>
    <row r="1829" spans="1:17" s="52" customFormat="1" ht="11.25" customHeight="1">
      <c r="A1829" s="124">
        <f t="shared" si="28"/>
        <v>395</v>
      </c>
      <c r="B1829" s="53" t="s">
        <v>1020</v>
      </c>
      <c r="C1829" s="249">
        <v>3</v>
      </c>
      <c r="D1829" s="55">
        <v>41727</v>
      </c>
      <c r="E1829" s="8">
        <v>68.67</v>
      </c>
      <c r="F1829" s="123" t="s">
        <v>46</v>
      </c>
      <c r="G1829" s="123" t="s">
        <v>569</v>
      </c>
      <c r="H1829" s="53" t="s">
        <v>361</v>
      </c>
      <c r="I1829" s="53" t="s">
        <v>94</v>
      </c>
      <c r="J1829" s="53"/>
      <c r="K1829" s="53"/>
      <c r="L1829" s="234">
        <v>318.07165000000003</v>
      </c>
      <c r="M1829" s="205">
        <v>0</v>
      </c>
      <c r="N1829" s="205">
        <v>0</v>
      </c>
      <c r="O1829" s="205">
        <v>0</v>
      </c>
      <c r="P1829" s="187">
        <v>0</v>
      </c>
      <c r="Q1829" s="188">
        <v>0</v>
      </c>
    </row>
    <row r="1830" spans="1:17" s="4" customFormat="1" ht="11.25" customHeight="1">
      <c r="A1830" s="124">
        <f t="shared" si="28"/>
        <v>395</v>
      </c>
      <c r="B1830" s="53" t="s">
        <v>1020</v>
      </c>
      <c r="C1830" s="249">
        <v>4</v>
      </c>
      <c r="D1830" s="55">
        <v>41802</v>
      </c>
      <c r="E1830" s="8">
        <v>68.67</v>
      </c>
      <c r="F1830" s="123" t="s">
        <v>46</v>
      </c>
      <c r="G1830" s="123" t="s">
        <v>569</v>
      </c>
      <c r="H1830" s="53" t="s">
        <v>361</v>
      </c>
      <c r="I1830" s="53" t="s">
        <v>94</v>
      </c>
      <c r="J1830" s="53"/>
      <c r="K1830" s="53"/>
      <c r="L1830" s="234">
        <v>320.0517000000001</v>
      </c>
      <c r="M1830" s="205">
        <v>0</v>
      </c>
      <c r="N1830" s="205">
        <v>0</v>
      </c>
      <c r="O1830" s="205">
        <v>0</v>
      </c>
      <c r="P1830" s="187">
        <v>0</v>
      </c>
      <c r="Q1830" s="188">
        <v>0</v>
      </c>
    </row>
    <row r="1831" spans="1:17" ht="11.25" customHeight="1">
      <c r="A1831" s="124">
        <f t="shared" si="28"/>
        <v>395</v>
      </c>
      <c r="B1831" s="53" t="s">
        <v>1020</v>
      </c>
      <c r="C1831" s="249">
        <v>5</v>
      </c>
      <c r="D1831" s="55">
        <v>41851</v>
      </c>
      <c r="E1831" s="8">
        <v>68.67</v>
      </c>
      <c r="F1831" s="123" t="s">
        <v>46</v>
      </c>
      <c r="G1831" s="123" t="s">
        <v>569</v>
      </c>
      <c r="H1831" s="53" t="s">
        <v>361</v>
      </c>
      <c r="I1831" s="53" t="s">
        <v>94</v>
      </c>
      <c r="J1831" s="53"/>
      <c r="K1831" s="53"/>
      <c r="L1831" s="234">
        <v>313.62399999999997</v>
      </c>
      <c r="M1831" s="205">
        <v>0</v>
      </c>
      <c r="N1831" s="205">
        <v>0</v>
      </c>
      <c r="O1831" s="205">
        <v>0</v>
      </c>
      <c r="P1831" s="187">
        <v>0</v>
      </c>
      <c r="Q1831" s="188">
        <v>0</v>
      </c>
    </row>
    <row r="1832" spans="1:17" ht="11.25" customHeight="1">
      <c r="A1832" s="124">
        <f t="shared" si="28"/>
        <v>395</v>
      </c>
      <c r="B1832" s="53" t="s">
        <v>1020</v>
      </c>
      <c r="C1832" s="249">
        <v>6</v>
      </c>
      <c r="D1832" s="55">
        <v>41977</v>
      </c>
      <c r="E1832" s="8">
        <v>68.67</v>
      </c>
      <c r="F1832" s="123" t="s">
        <v>46</v>
      </c>
      <c r="G1832" s="123" t="s">
        <v>569</v>
      </c>
      <c r="H1832" s="53" t="s">
        <v>361</v>
      </c>
      <c r="I1832" s="53" t="s">
        <v>94</v>
      </c>
      <c r="J1832" s="53"/>
      <c r="K1832" s="53"/>
      <c r="L1832" s="234">
        <v>385.5625</v>
      </c>
      <c r="M1832" s="205">
        <v>0</v>
      </c>
      <c r="N1832" s="205">
        <v>0</v>
      </c>
      <c r="O1832" s="205">
        <v>0</v>
      </c>
      <c r="P1832" s="187">
        <v>0</v>
      </c>
      <c r="Q1832" s="188">
        <v>0</v>
      </c>
    </row>
    <row r="1833" spans="1:17" s="4" customFormat="1" ht="11.25" customHeight="1">
      <c r="A1833" s="267">
        <f t="shared" si="28"/>
        <v>396</v>
      </c>
      <c r="B1833" s="209" t="s">
        <v>92</v>
      </c>
      <c r="C1833" s="248">
        <v>0</v>
      </c>
      <c r="D1833" s="210"/>
      <c r="E1833" s="271">
        <f>SUM(E1834:E1836)</f>
        <v>405</v>
      </c>
      <c r="F1833" s="209" t="s">
        <v>90</v>
      </c>
      <c r="G1833" s="209" t="s">
        <v>569</v>
      </c>
      <c r="H1833" s="209" t="s">
        <v>370</v>
      </c>
      <c r="I1833" s="209" t="s">
        <v>94</v>
      </c>
      <c r="J1833" s="209"/>
      <c r="K1833" s="209"/>
      <c r="L1833" s="244">
        <v>1059.7844500000001</v>
      </c>
      <c r="M1833" s="244">
        <v>0</v>
      </c>
      <c r="N1833" s="244">
        <v>0</v>
      </c>
      <c r="O1833" s="244">
        <v>0</v>
      </c>
      <c r="P1833" s="211">
        <v>0</v>
      </c>
      <c r="Q1833" s="212">
        <v>0</v>
      </c>
    </row>
    <row r="1834" spans="1:17" ht="11.25" customHeight="1">
      <c r="A1834" s="124">
        <f t="shared" si="28"/>
        <v>396</v>
      </c>
      <c r="B1834" s="53" t="s">
        <v>92</v>
      </c>
      <c r="C1834" s="249">
        <v>1</v>
      </c>
      <c r="D1834" s="55">
        <v>37282</v>
      </c>
      <c r="E1834" s="8">
        <v>135</v>
      </c>
      <c r="F1834" s="53" t="s">
        <v>90</v>
      </c>
      <c r="G1834" s="53" t="s">
        <v>569</v>
      </c>
      <c r="H1834" s="53" t="s">
        <v>370</v>
      </c>
      <c r="I1834" s="53" t="s">
        <v>94</v>
      </c>
      <c r="J1834" s="53"/>
      <c r="K1834" s="53"/>
      <c r="L1834" s="234">
        <v>350.92655000000008</v>
      </c>
      <c r="M1834" s="205">
        <v>0</v>
      </c>
      <c r="N1834" s="205">
        <v>0</v>
      </c>
      <c r="O1834" s="205">
        <v>0</v>
      </c>
      <c r="P1834" s="187">
        <v>0</v>
      </c>
      <c r="Q1834" s="188">
        <v>0</v>
      </c>
    </row>
    <row r="1835" spans="1:17" ht="11.25" customHeight="1">
      <c r="A1835" s="124">
        <f t="shared" si="28"/>
        <v>396</v>
      </c>
      <c r="B1835" s="53" t="s">
        <v>92</v>
      </c>
      <c r="C1835" s="249">
        <v>2</v>
      </c>
      <c r="D1835" s="55">
        <v>37285</v>
      </c>
      <c r="E1835" s="8">
        <v>135</v>
      </c>
      <c r="F1835" s="53" t="s">
        <v>90</v>
      </c>
      <c r="G1835" s="53" t="s">
        <v>569</v>
      </c>
      <c r="H1835" s="53" t="s">
        <v>370</v>
      </c>
      <c r="I1835" s="53" t="s">
        <v>94</v>
      </c>
      <c r="J1835" s="53"/>
      <c r="K1835" s="53"/>
      <c r="L1835" s="234">
        <v>349.56340000000006</v>
      </c>
      <c r="M1835" s="205">
        <v>0</v>
      </c>
      <c r="N1835" s="205">
        <v>0</v>
      </c>
      <c r="O1835" s="205">
        <v>0</v>
      </c>
      <c r="P1835" s="187">
        <v>0</v>
      </c>
      <c r="Q1835" s="188">
        <v>0</v>
      </c>
    </row>
    <row r="1836" spans="1:17" ht="11.25" customHeight="1">
      <c r="A1836" s="124">
        <f t="shared" si="28"/>
        <v>396</v>
      </c>
      <c r="B1836" s="53" t="s">
        <v>92</v>
      </c>
      <c r="C1836" s="249">
        <v>3</v>
      </c>
      <c r="D1836" s="55">
        <v>37344</v>
      </c>
      <c r="E1836" s="8">
        <v>135</v>
      </c>
      <c r="F1836" s="53" t="s">
        <v>90</v>
      </c>
      <c r="G1836" s="53" t="s">
        <v>569</v>
      </c>
      <c r="H1836" s="53" t="s">
        <v>370</v>
      </c>
      <c r="I1836" s="53" t="s">
        <v>94</v>
      </c>
      <c r="J1836" s="53"/>
      <c r="K1836" s="53"/>
      <c r="L1836" s="234">
        <v>359.29450000000003</v>
      </c>
      <c r="M1836" s="205">
        <v>0</v>
      </c>
      <c r="N1836" s="205">
        <v>0</v>
      </c>
      <c r="O1836" s="205">
        <v>0</v>
      </c>
      <c r="P1836" s="187">
        <v>0</v>
      </c>
      <c r="Q1836" s="188">
        <v>0</v>
      </c>
    </row>
    <row r="1837" spans="1:17" s="4" customFormat="1" ht="11.25" customHeight="1">
      <c r="A1837" s="267">
        <f t="shared" si="28"/>
        <v>397</v>
      </c>
      <c r="B1837" s="209" t="s">
        <v>198</v>
      </c>
      <c r="C1837" s="248">
        <v>0</v>
      </c>
      <c r="D1837" s="210"/>
      <c r="E1837" s="271">
        <f>SUM(E1838:E1840)</f>
        <v>60</v>
      </c>
      <c r="F1837" s="209" t="s">
        <v>854</v>
      </c>
      <c r="G1837" s="209" t="s">
        <v>569</v>
      </c>
      <c r="H1837" s="209" t="s">
        <v>358</v>
      </c>
      <c r="I1837" s="209" t="s">
        <v>94</v>
      </c>
      <c r="J1837" s="209"/>
      <c r="K1837" s="209"/>
      <c r="L1837" s="244">
        <v>319.05670000000003</v>
      </c>
      <c r="M1837" s="244">
        <v>0</v>
      </c>
      <c r="N1837" s="244">
        <v>0</v>
      </c>
      <c r="O1837" s="244">
        <v>0</v>
      </c>
      <c r="P1837" s="211">
        <v>0</v>
      </c>
      <c r="Q1837" s="212">
        <v>0</v>
      </c>
    </row>
    <row r="1838" spans="1:17" ht="11.25" customHeight="1">
      <c r="A1838" s="124">
        <f t="shared" si="28"/>
        <v>397</v>
      </c>
      <c r="B1838" s="53" t="s">
        <v>198</v>
      </c>
      <c r="C1838" s="249">
        <v>1</v>
      </c>
      <c r="D1838" s="55">
        <v>36561</v>
      </c>
      <c r="E1838" s="8">
        <v>20</v>
      </c>
      <c r="F1838" s="53" t="s">
        <v>854</v>
      </c>
      <c r="G1838" s="53" t="s">
        <v>569</v>
      </c>
      <c r="H1838" s="53" t="s">
        <v>358</v>
      </c>
      <c r="I1838" s="53" t="s">
        <v>94</v>
      </c>
      <c r="J1838" s="53"/>
      <c r="K1838" s="53"/>
      <c r="L1838" s="234">
        <v>122.46460000000003</v>
      </c>
      <c r="M1838" s="205">
        <v>0</v>
      </c>
      <c r="N1838" s="205">
        <v>0</v>
      </c>
      <c r="O1838" s="205">
        <v>0</v>
      </c>
      <c r="P1838" s="187">
        <v>0</v>
      </c>
      <c r="Q1838" s="188">
        <v>0</v>
      </c>
    </row>
    <row r="1839" spans="1:17" ht="11.25" customHeight="1">
      <c r="A1839" s="124">
        <f t="shared" si="28"/>
        <v>397</v>
      </c>
      <c r="B1839" s="53" t="s">
        <v>198</v>
      </c>
      <c r="C1839" s="249">
        <v>2</v>
      </c>
      <c r="D1839" s="55">
        <v>36561</v>
      </c>
      <c r="E1839" s="8">
        <v>20</v>
      </c>
      <c r="F1839" s="53" t="s">
        <v>854</v>
      </c>
      <c r="G1839" s="53" t="s">
        <v>569</v>
      </c>
      <c r="H1839" s="53" t="s">
        <v>358</v>
      </c>
      <c r="I1839" s="53" t="s">
        <v>94</v>
      </c>
      <c r="J1839" s="53"/>
      <c r="K1839" s="53"/>
      <c r="L1839" s="234">
        <v>112.66385</v>
      </c>
      <c r="M1839" s="205">
        <v>0</v>
      </c>
      <c r="N1839" s="205">
        <v>0</v>
      </c>
      <c r="O1839" s="205">
        <v>0</v>
      </c>
      <c r="P1839" s="187">
        <v>0</v>
      </c>
      <c r="Q1839" s="188">
        <v>0</v>
      </c>
    </row>
    <row r="1840" spans="1:17" s="4" customFormat="1" ht="11.25" customHeight="1">
      <c r="A1840" s="124">
        <f t="shared" si="28"/>
        <v>397</v>
      </c>
      <c r="B1840" s="53" t="s">
        <v>198</v>
      </c>
      <c r="C1840" s="249">
        <v>3</v>
      </c>
      <c r="D1840" s="55">
        <v>36561</v>
      </c>
      <c r="E1840" s="8">
        <v>20</v>
      </c>
      <c r="F1840" s="53" t="s">
        <v>854</v>
      </c>
      <c r="G1840" s="53" t="s">
        <v>569</v>
      </c>
      <c r="H1840" s="53" t="s">
        <v>358</v>
      </c>
      <c r="I1840" s="53" t="s">
        <v>94</v>
      </c>
      <c r="J1840" s="53"/>
      <c r="K1840" s="53"/>
      <c r="L1840" s="234">
        <v>83.928249999999991</v>
      </c>
      <c r="M1840" s="205">
        <v>0</v>
      </c>
      <c r="N1840" s="205">
        <v>0</v>
      </c>
      <c r="O1840" s="205">
        <v>0</v>
      </c>
      <c r="P1840" s="187">
        <v>0</v>
      </c>
      <c r="Q1840" s="188">
        <v>0</v>
      </c>
    </row>
    <row r="1841" spans="1:17" ht="11.25" customHeight="1">
      <c r="A1841" s="267">
        <f t="shared" si="28"/>
        <v>398</v>
      </c>
      <c r="B1841" s="209" t="s">
        <v>377</v>
      </c>
      <c r="C1841" s="248">
        <v>0</v>
      </c>
      <c r="D1841" s="210"/>
      <c r="E1841" s="271">
        <f>SUM(E1842:E1845)</f>
        <v>600</v>
      </c>
      <c r="F1841" s="209" t="s">
        <v>989</v>
      </c>
      <c r="G1841" s="209" t="s">
        <v>728</v>
      </c>
      <c r="H1841" s="209" t="s">
        <v>990</v>
      </c>
      <c r="I1841" s="209" t="s">
        <v>94</v>
      </c>
      <c r="J1841" s="209"/>
      <c r="K1841" s="209"/>
      <c r="L1841" s="244">
        <v>1253.1626999999999</v>
      </c>
      <c r="M1841" s="244">
        <v>0</v>
      </c>
      <c r="N1841" s="244">
        <v>0</v>
      </c>
      <c r="O1841" s="244">
        <v>0</v>
      </c>
      <c r="P1841" s="211">
        <v>0</v>
      </c>
      <c r="Q1841" s="212">
        <v>0</v>
      </c>
    </row>
    <row r="1842" spans="1:17" s="4" customFormat="1" ht="11.25" customHeight="1">
      <c r="A1842" s="124">
        <f t="shared" si="28"/>
        <v>398</v>
      </c>
      <c r="B1842" s="136" t="s">
        <v>377</v>
      </c>
      <c r="C1842" s="250">
        <v>1</v>
      </c>
      <c r="D1842" s="138">
        <v>36750</v>
      </c>
      <c r="E1842" s="127">
        <v>150</v>
      </c>
      <c r="F1842" s="136" t="s">
        <v>989</v>
      </c>
      <c r="G1842" s="136" t="s">
        <v>728</v>
      </c>
      <c r="H1842" s="136" t="s">
        <v>990</v>
      </c>
      <c r="I1842" s="136" t="s">
        <v>94</v>
      </c>
      <c r="J1842" s="136"/>
      <c r="K1842" s="136"/>
      <c r="L1842" s="234">
        <v>261.89395000000002</v>
      </c>
      <c r="M1842" s="205">
        <v>0</v>
      </c>
      <c r="N1842" s="205">
        <v>0</v>
      </c>
      <c r="O1842" s="205">
        <v>0</v>
      </c>
      <c r="P1842" s="187">
        <v>0</v>
      </c>
      <c r="Q1842" s="188">
        <v>0</v>
      </c>
    </row>
    <row r="1843" spans="1:17" s="97" customFormat="1" ht="11.25" customHeight="1">
      <c r="A1843" s="124">
        <f t="shared" si="28"/>
        <v>398</v>
      </c>
      <c r="B1843" s="53" t="s">
        <v>377</v>
      </c>
      <c r="C1843" s="249">
        <v>2</v>
      </c>
      <c r="D1843" s="55">
        <v>36811</v>
      </c>
      <c r="E1843" s="8">
        <v>150</v>
      </c>
      <c r="F1843" s="53" t="s">
        <v>989</v>
      </c>
      <c r="G1843" s="53" t="s">
        <v>728</v>
      </c>
      <c r="H1843" s="53" t="s">
        <v>990</v>
      </c>
      <c r="I1843" s="53" t="s">
        <v>94</v>
      </c>
      <c r="J1843" s="53"/>
      <c r="K1843" s="53"/>
      <c r="L1843" s="234">
        <v>348.00124999999997</v>
      </c>
      <c r="M1843" s="205">
        <v>0</v>
      </c>
      <c r="N1843" s="205">
        <v>0</v>
      </c>
      <c r="O1843" s="205">
        <v>0</v>
      </c>
      <c r="P1843" s="187">
        <v>0</v>
      </c>
      <c r="Q1843" s="188">
        <v>0</v>
      </c>
    </row>
    <row r="1844" spans="1:17" ht="11.25" customHeight="1">
      <c r="A1844" s="124">
        <f t="shared" si="28"/>
        <v>398</v>
      </c>
      <c r="B1844" s="53" t="s">
        <v>377</v>
      </c>
      <c r="C1844" s="249">
        <v>3</v>
      </c>
      <c r="D1844" s="55">
        <v>36758</v>
      </c>
      <c r="E1844" s="8">
        <v>150</v>
      </c>
      <c r="F1844" s="53" t="s">
        <v>989</v>
      </c>
      <c r="G1844" s="53" t="s">
        <v>728</v>
      </c>
      <c r="H1844" s="53" t="s">
        <v>990</v>
      </c>
      <c r="I1844" s="53" t="s">
        <v>94</v>
      </c>
      <c r="J1844" s="53"/>
      <c r="K1844" s="53"/>
      <c r="L1844" s="234">
        <v>308.05200000000002</v>
      </c>
      <c r="M1844" s="205">
        <v>0</v>
      </c>
      <c r="N1844" s="205">
        <v>0</v>
      </c>
      <c r="O1844" s="205">
        <v>0</v>
      </c>
      <c r="P1844" s="187">
        <v>0</v>
      </c>
      <c r="Q1844" s="188">
        <v>0</v>
      </c>
    </row>
    <row r="1845" spans="1:17" ht="11.25" customHeight="1">
      <c r="A1845" s="124">
        <f t="shared" si="28"/>
        <v>398</v>
      </c>
      <c r="B1845" s="53" t="s">
        <v>377</v>
      </c>
      <c r="C1845" s="249">
        <v>4</v>
      </c>
      <c r="D1845" s="55">
        <v>36784</v>
      </c>
      <c r="E1845" s="8">
        <v>150</v>
      </c>
      <c r="F1845" s="53" t="s">
        <v>989</v>
      </c>
      <c r="G1845" s="53" t="s">
        <v>728</v>
      </c>
      <c r="H1845" s="53" t="s">
        <v>990</v>
      </c>
      <c r="I1845" s="53" t="s">
        <v>94</v>
      </c>
      <c r="J1845" s="53"/>
      <c r="K1845" s="53"/>
      <c r="L1845" s="234">
        <v>335.21550000000002</v>
      </c>
      <c r="M1845" s="205">
        <v>0</v>
      </c>
      <c r="N1845" s="205">
        <v>0</v>
      </c>
      <c r="O1845" s="205">
        <v>0</v>
      </c>
      <c r="P1845" s="187">
        <v>0</v>
      </c>
      <c r="Q1845" s="188">
        <v>0</v>
      </c>
    </row>
    <row r="1846" spans="1:17" ht="11.25" customHeight="1">
      <c r="A1846" s="267">
        <f t="shared" si="28"/>
        <v>399</v>
      </c>
      <c r="B1846" s="209" t="s">
        <v>903</v>
      </c>
      <c r="C1846" s="248">
        <v>0</v>
      </c>
      <c r="D1846" s="210"/>
      <c r="E1846" s="271">
        <f>SUM(E1847:E1848)</f>
        <v>100</v>
      </c>
      <c r="F1846" s="209" t="s">
        <v>523</v>
      </c>
      <c r="G1846" s="209" t="s">
        <v>326</v>
      </c>
      <c r="H1846" s="209" t="s">
        <v>904</v>
      </c>
      <c r="I1846" s="209" t="s">
        <v>827</v>
      </c>
      <c r="J1846" s="209" t="s">
        <v>571</v>
      </c>
      <c r="K1846" s="209" t="s">
        <v>826</v>
      </c>
      <c r="L1846" s="244">
        <v>513.51700000000005</v>
      </c>
      <c r="M1846" s="244">
        <v>792.27089999999998</v>
      </c>
      <c r="N1846" s="244">
        <v>0</v>
      </c>
      <c r="O1846" s="244">
        <v>127.24000000000001</v>
      </c>
      <c r="P1846" s="211">
        <v>652399.95937490009</v>
      </c>
      <c r="Q1846" s="212">
        <v>1.2704544530656239</v>
      </c>
    </row>
    <row r="1847" spans="1:17" s="4" customFormat="1" ht="11.25" customHeight="1">
      <c r="A1847" s="124">
        <f t="shared" si="28"/>
        <v>399</v>
      </c>
      <c r="B1847" s="53" t="s">
        <v>903</v>
      </c>
      <c r="C1847" s="249">
        <v>1</v>
      </c>
      <c r="D1847" s="55">
        <v>41309</v>
      </c>
      <c r="E1847" s="92">
        <v>50</v>
      </c>
      <c r="F1847" s="53" t="s">
        <v>523</v>
      </c>
      <c r="G1847" s="53" t="s">
        <v>326</v>
      </c>
      <c r="H1847" s="53" t="s">
        <v>904</v>
      </c>
      <c r="I1847" s="53" t="s">
        <v>827</v>
      </c>
      <c r="J1847" s="53" t="s">
        <v>571</v>
      </c>
      <c r="K1847" s="53" t="s">
        <v>826</v>
      </c>
      <c r="L1847" s="234">
        <v>198.452</v>
      </c>
      <c r="M1847" s="234">
        <v>325.54259999999999</v>
      </c>
      <c r="N1847" s="234">
        <v>0</v>
      </c>
      <c r="O1847" s="234">
        <v>39.93</v>
      </c>
      <c r="P1847" s="187">
        <v>273636.00771350291</v>
      </c>
      <c r="Q1847" s="188">
        <v>1.3788523558014176</v>
      </c>
    </row>
    <row r="1848" spans="1:17" ht="11.25" customHeight="1">
      <c r="A1848" s="124">
        <f t="shared" si="28"/>
        <v>399</v>
      </c>
      <c r="B1848" s="53" t="s">
        <v>903</v>
      </c>
      <c r="C1848" s="249">
        <v>2</v>
      </c>
      <c r="D1848" s="55">
        <v>42684</v>
      </c>
      <c r="E1848" s="92">
        <v>50</v>
      </c>
      <c r="F1848" s="123" t="s">
        <v>523</v>
      </c>
      <c r="G1848" s="123" t="s">
        <v>326</v>
      </c>
      <c r="H1848" s="123" t="s">
        <v>904</v>
      </c>
      <c r="I1848" s="53" t="s">
        <v>827</v>
      </c>
      <c r="J1848" s="53" t="s">
        <v>571</v>
      </c>
      <c r="K1848" s="53" t="s">
        <v>826</v>
      </c>
      <c r="L1848" s="234">
        <v>315.065</v>
      </c>
      <c r="M1848" s="234">
        <v>466.72829999999999</v>
      </c>
      <c r="N1848" s="234">
        <v>0</v>
      </c>
      <c r="O1848" s="234">
        <v>87.31</v>
      </c>
      <c r="P1848" s="187">
        <v>378763.95166139735</v>
      </c>
      <c r="Q1848" s="188">
        <v>1.2021771750635499</v>
      </c>
    </row>
    <row r="1849" spans="1:17" ht="11.25" customHeight="1">
      <c r="A1849" s="267">
        <f t="shared" si="28"/>
        <v>400</v>
      </c>
      <c r="B1849" s="209" t="s">
        <v>280</v>
      </c>
      <c r="C1849" s="248">
        <v>0</v>
      </c>
      <c r="D1849" s="210"/>
      <c r="E1849" s="271">
        <f>SUM(E1850:E1859)</f>
        <v>1967.08</v>
      </c>
      <c r="F1849" s="209" t="s">
        <v>532</v>
      </c>
      <c r="G1849" s="209" t="s">
        <v>569</v>
      </c>
      <c r="H1849" s="209" t="s">
        <v>1326</v>
      </c>
      <c r="I1849" s="209" t="s">
        <v>827</v>
      </c>
      <c r="J1849" s="209" t="s">
        <v>513</v>
      </c>
      <c r="K1849" s="209" t="s">
        <v>576</v>
      </c>
      <c r="L1849" s="244">
        <v>1388.1403400174559</v>
      </c>
      <c r="M1849" s="244">
        <v>298.439588459959</v>
      </c>
      <c r="N1849" s="244">
        <v>0</v>
      </c>
      <c r="O1849" s="244">
        <v>0</v>
      </c>
      <c r="P1849" s="211">
        <v>488000.65933207382</v>
      </c>
      <c r="Q1849" s="212">
        <v>0.41253618434045614</v>
      </c>
    </row>
    <row r="1850" spans="1:17" ht="11.25" customHeight="1">
      <c r="A1850" s="124">
        <f t="shared" si="28"/>
        <v>400</v>
      </c>
      <c r="B1850" s="53" t="s">
        <v>281</v>
      </c>
      <c r="C1850" s="249">
        <v>1</v>
      </c>
      <c r="D1850" s="55">
        <v>36140</v>
      </c>
      <c r="E1850" s="92">
        <v>205</v>
      </c>
      <c r="F1850" s="53" t="s">
        <v>532</v>
      </c>
      <c r="G1850" s="53" t="s">
        <v>326</v>
      </c>
      <c r="H1850" s="53" t="s">
        <v>282</v>
      </c>
      <c r="I1850" s="53" t="s">
        <v>827</v>
      </c>
      <c r="J1850" s="53" t="s">
        <v>513</v>
      </c>
      <c r="K1850" s="53" t="s">
        <v>576</v>
      </c>
      <c r="L1850" s="234">
        <v>0</v>
      </c>
      <c r="M1850" s="234">
        <v>0</v>
      </c>
      <c r="N1850" s="234">
        <v>0</v>
      </c>
      <c r="O1850" s="234">
        <v>0</v>
      </c>
      <c r="P1850" s="187">
        <v>0</v>
      </c>
      <c r="Q1850" s="188">
        <v>0</v>
      </c>
    </row>
    <row r="1851" spans="1:17" ht="11.25" customHeight="1">
      <c r="A1851" s="124">
        <f t="shared" si="28"/>
        <v>400</v>
      </c>
      <c r="B1851" s="53" t="s">
        <v>281</v>
      </c>
      <c r="C1851" s="249">
        <v>2</v>
      </c>
      <c r="D1851" s="55">
        <v>36140</v>
      </c>
      <c r="E1851" s="92">
        <v>205</v>
      </c>
      <c r="F1851" s="53" t="s">
        <v>532</v>
      </c>
      <c r="G1851" s="53" t="s">
        <v>326</v>
      </c>
      <c r="H1851" s="53" t="s">
        <v>282</v>
      </c>
      <c r="I1851" s="53" t="s">
        <v>827</v>
      </c>
      <c r="J1851" s="53" t="s">
        <v>513</v>
      </c>
      <c r="K1851" s="53" t="s">
        <v>576</v>
      </c>
      <c r="L1851" s="234">
        <v>0</v>
      </c>
      <c r="M1851" s="234">
        <v>0</v>
      </c>
      <c r="N1851" s="234">
        <v>0</v>
      </c>
      <c r="O1851" s="234">
        <v>0</v>
      </c>
      <c r="P1851" s="187">
        <v>0</v>
      </c>
      <c r="Q1851" s="188">
        <v>0</v>
      </c>
    </row>
    <row r="1852" spans="1:17" ht="11.25" customHeight="1">
      <c r="A1852" s="124">
        <f t="shared" si="28"/>
        <v>400</v>
      </c>
      <c r="B1852" s="53" t="s">
        <v>281</v>
      </c>
      <c r="C1852" s="249">
        <v>3</v>
      </c>
      <c r="D1852" s="55">
        <v>36140</v>
      </c>
      <c r="E1852" s="92">
        <v>230</v>
      </c>
      <c r="F1852" s="53" t="s">
        <v>532</v>
      </c>
      <c r="G1852" s="53" t="s">
        <v>326</v>
      </c>
      <c r="H1852" s="53" t="s">
        <v>282</v>
      </c>
      <c r="I1852" s="53" t="s">
        <v>827</v>
      </c>
      <c r="J1852" s="53" t="s">
        <v>513</v>
      </c>
      <c r="K1852" s="53" t="s">
        <v>576</v>
      </c>
      <c r="L1852" s="234">
        <v>0</v>
      </c>
      <c r="M1852" s="234">
        <v>0</v>
      </c>
      <c r="N1852" s="234">
        <v>0</v>
      </c>
      <c r="O1852" s="234">
        <v>0</v>
      </c>
      <c r="P1852" s="187">
        <v>0</v>
      </c>
      <c r="Q1852" s="188">
        <v>0</v>
      </c>
    </row>
    <row r="1853" spans="1:17" s="4" customFormat="1" ht="11.25" customHeight="1">
      <c r="A1853" s="124">
        <f t="shared" si="28"/>
        <v>400</v>
      </c>
      <c r="B1853" s="53" t="s">
        <v>281</v>
      </c>
      <c r="C1853" s="249">
        <v>4</v>
      </c>
      <c r="D1853" s="55">
        <v>36140</v>
      </c>
      <c r="E1853" s="92">
        <v>0</v>
      </c>
      <c r="F1853" s="53" t="s">
        <v>532</v>
      </c>
      <c r="G1853" s="53" t="s">
        <v>326</v>
      </c>
      <c r="H1853" s="53" t="s">
        <v>282</v>
      </c>
      <c r="I1853" s="53" t="s">
        <v>827</v>
      </c>
      <c r="J1853" s="53" t="s">
        <v>513</v>
      </c>
      <c r="K1853" s="53" t="s">
        <v>576</v>
      </c>
      <c r="L1853" s="205">
        <v>0</v>
      </c>
      <c r="M1853" s="205">
        <v>0</v>
      </c>
      <c r="N1853" s="205">
        <v>0</v>
      </c>
      <c r="O1853" s="205">
        <v>0</v>
      </c>
      <c r="P1853" s="187">
        <v>0</v>
      </c>
      <c r="Q1853" s="188">
        <v>0</v>
      </c>
    </row>
    <row r="1854" spans="1:17" s="4" customFormat="1" ht="11.25" customHeight="1">
      <c r="A1854" s="124">
        <f t="shared" si="28"/>
        <v>400</v>
      </c>
      <c r="B1854" s="53" t="s">
        <v>281</v>
      </c>
      <c r="C1854" s="249">
        <v>5</v>
      </c>
      <c r="D1854" s="55">
        <v>38837</v>
      </c>
      <c r="E1854" s="92">
        <v>213</v>
      </c>
      <c r="F1854" s="53" t="s">
        <v>532</v>
      </c>
      <c r="G1854" s="53" t="s">
        <v>326</v>
      </c>
      <c r="H1854" s="53" t="s">
        <v>282</v>
      </c>
      <c r="I1854" s="53" t="s">
        <v>827</v>
      </c>
      <c r="J1854" s="53" t="s">
        <v>513</v>
      </c>
      <c r="K1854" s="53" t="s">
        <v>576</v>
      </c>
      <c r="L1854" s="234">
        <v>218.25259028920323</v>
      </c>
      <c r="M1854" s="234">
        <v>46.922642724589913</v>
      </c>
      <c r="N1854" s="234">
        <v>0</v>
      </c>
      <c r="O1854" s="234">
        <v>0</v>
      </c>
      <c r="P1854" s="187">
        <v>106516.69488939914</v>
      </c>
      <c r="Q1854" s="188">
        <v>0.41253618434045619</v>
      </c>
    </row>
    <row r="1855" spans="1:17" ht="11.25" customHeight="1">
      <c r="A1855" s="124">
        <f t="shared" si="28"/>
        <v>400</v>
      </c>
      <c r="B1855" s="53" t="s">
        <v>281</v>
      </c>
      <c r="C1855" s="249">
        <v>6</v>
      </c>
      <c r="D1855" s="55">
        <v>38844</v>
      </c>
      <c r="E1855" s="92">
        <v>213</v>
      </c>
      <c r="F1855" s="53" t="s">
        <v>532</v>
      </c>
      <c r="G1855" s="53" t="s">
        <v>326</v>
      </c>
      <c r="H1855" s="53" t="s">
        <v>282</v>
      </c>
      <c r="I1855" s="53" t="s">
        <v>827</v>
      </c>
      <c r="J1855" s="53" t="s">
        <v>513</v>
      </c>
      <c r="K1855" s="53" t="s">
        <v>576</v>
      </c>
      <c r="L1855" s="234">
        <v>207.18124910705808</v>
      </c>
      <c r="M1855" s="234">
        <v>44.542388789993048</v>
      </c>
      <c r="N1855" s="234">
        <v>0</v>
      </c>
      <c r="O1855" s="234">
        <v>0</v>
      </c>
      <c r="P1855" s="187">
        <v>106516.69488939914</v>
      </c>
      <c r="Q1855" s="188">
        <v>0.41253618434045619</v>
      </c>
    </row>
    <row r="1856" spans="1:17" ht="11.25" customHeight="1">
      <c r="A1856" s="124">
        <f t="shared" si="28"/>
        <v>400</v>
      </c>
      <c r="B1856" s="53" t="s">
        <v>281</v>
      </c>
      <c r="C1856" s="249">
        <v>7</v>
      </c>
      <c r="D1856" s="55">
        <v>38851</v>
      </c>
      <c r="E1856" s="92">
        <v>237.54</v>
      </c>
      <c r="F1856" s="53" t="s">
        <v>532</v>
      </c>
      <c r="G1856" s="53" t="s">
        <v>326</v>
      </c>
      <c r="H1856" s="53" t="s">
        <v>282</v>
      </c>
      <c r="I1856" s="53" t="s">
        <v>827</v>
      </c>
      <c r="J1856" s="53" t="s">
        <v>513</v>
      </c>
      <c r="K1856" s="53" t="s">
        <v>576</v>
      </c>
      <c r="L1856" s="234">
        <v>273.994051757953</v>
      </c>
      <c r="M1856" s="234">
        <v>58.906631908767913</v>
      </c>
      <c r="N1856" s="234">
        <v>0</v>
      </c>
      <c r="O1856" s="234">
        <v>0</v>
      </c>
      <c r="P1856" s="187">
        <v>118768.61519357882</v>
      </c>
      <c r="Q1856" s="188">
        <v>0.41253618434045608</v>
      </c>
    </row>
    <row r="1857" spans="1:17" ht="11.25" customHeight="1">
      <c r="A1857" s="124">
        <f t="shared" si="28"/>
        <v>400</v>
      </c>
      <c r="B1857" s="53" t="s">
        <v>281</v>
      </c>
      <c r="C1857" s="249">
        <v>8</v>
      </c>
      <c r="D1857" s="55">
        <v>39383</v>
      </c>
      <c r="E1857" s="92">
        <v>213</v>
      </c>
      <c r="F1857" s="53" t="s">
        <v>532</v>
      </c>
      <c r="G1857" s="53" t="s">
        <v>326</v>
      </c>
      <c r="H1857" s="53" t="s">
        <v>282</v>
      </c>
      <c r="I1857" s="53" t="s">
        <v>827</v>
      </c>
      <c r="J1857" s="53" t="s">
        <v>513</v>
      </c>
      <c r="K1857" s="53" t="s">
        <v>576</v>
      </c>
      <c r="L1857" s="234">
        <v>213.97218470618446</v>
      </c>
      <c r="M1857" s="234">
        <v>46.00238816256072</v>
      </c>
      <c r="N1857" s="234">
        <v>0</v>
      </c>
      <c r="O1857" s="234">
        <v>0</v>
      </c>
      <c r="P1857" s="187">
        <v>50143.65241690338</v>
      </c>
      <c r="Q1857" s="188">
        <v>0.41253618434045591</v>
      </c>
    </row>
    <row r="1858" spans="1:17" ht="11.25" customHeight="1">
      <c r="A1858" s="124">
        <f t="shared" si="28"/>
        <v>400</v>
      </c>
      <c r="B1858" s="53" t="s">
        <v>281</v>
      </c>
      <c r="C1858" s="249">
        <v>9</v>
      </c>
      <c r="D1858" s="55">
        <v>39383</v>
      </c>
      <c r="E1858" s="92">
        <v>213</v>
      </c>
      <c r="F1858" s="53" t="s">
        <v>532</v>
      </c>
      <c r="G1858" s="53" t="s">
        <v>326</v>
      </c>
      <c r="H1858" s="53" t="s">
        <v>282</v>
      </c>
      <c r="I1858" s="53" t="s">
        <v>827</v>
      </c>
      <c r="J1858" s="53" t="s">
        <v>513</v>
      </c>
      <c r="K1858" s="53" t="s">
        <v>576</v>
      </c>
      <c r="L1858" s="234">
        <v>201.63115018255962</v>
      </c>
      <c r="M1858" s="234">
        <v>43.34915984102485</v>
      </c>
      <c r="N1858" s="234">
        <v>0</v>
      </c>
      <c r="O1858" s="234">
        <v>0</v>
      </c>
      <c r="P1858" s="187">
        <v>50143.65241690338</v>
      </c>
      <c r="Q1858" s="188">
        <v>0.41253618434045591</v>
      </c>
    </row>
    <row r="1859" spans="1:17" s="4" customFormat="1" ht="11.25" customHeight="1">
      <c r="A1859" s="124">
        <f t="shared" si="28"/>
        <v>400</v>
      </c>
      <c r="B1859" s="53" t="s">
        <v>281</v>
      </c>
      <c r="C1859" s="249">
        <v>10</v>
      </c>
      <c r="D1859" s="55">
        <v>39383</v>
      </c>
      <c r="E1859" s="92">
        <v>237.54</v>
      </c>
      <c r="F1859" s="53" t="s">
        <v>532</v>
      </c>
      <c r="G1859" s="53" t="s">
        <v>326</v>
      </c>
      <c r="H1859" s="53" t="s">
        <v>282</v>
      </c>
      <c r="I1859" s="53" t="s">
        <v>827</v>
      </c>
      <c r="J1859" s="53" t="s">
        <v>513</v>
      </c>
      <c r="K1859" s="53" t="s">
        <v>576</v>
      </c>
      <c r="L1859" s="234">
        <v>273.10911397449746</v>
      </c>
      <c r="M1859" s="234">
        <v>58.716377033022546</v>
      </c>
      <c r="N1859" s="234">
        <v>0</v>
      </c>
      <c r="O1859" s="234">
        <v>0</v>
      </c>
      <c r="P1859" s="187">
        <v>55911.34952588992</v>
      </c>
      <c r="Q1859" s="188">
        <v>0.41253618434045597</v>
      </c>
    </row>
    <row r="1860" spans="1:17" ht="11.25" customHeight="1">
      <c r="A1860" s="267">
        <f t="shared" ref="A1860:A1923" si="29">IF(C1860&gt;0,A1859,A1859+1)</f>
        <v>401</v>
      </c>
      <c r="B1860" s="209" t="s">
        <v>109</v>
      </c>
      <c r="C1860" s="248">
        <v>0</v>
      </c>
      <c r="D1860" s="210"/>
      <c r="E1860" s="271">
        <f>SUM(E1861:E1866)</f>
        <v>1650</v>
      </c>
      <c r="F1860" s="209" t="s">
        <v>955</v>
      </c>
      <c r="G1860" s="209" t="s">
        <v>728</v>
      </c>
      <c r="H1860" s="209" t="s">
        <v>369</v>
      </c>
      <c r="I1860" s="209" t="s">
        <v>827</v>
      </c>
      <c r="J1860" s="209" t="s">
        <v>571</v>
      </c>
      <c r="K1860" s="209" t="s">
        <v>826</v>
      </c>
      <c r="L1860" s="244">
        <v>8365.9089999999997</v>
      </c>
      <c r="M1860" s="244">
        <v>7813.3719999999994</v>
      </c>
      <c r="N1860" s="244">
        <v>0</v>
      </c>
      <c r="O1860" s="244">
        <v>13577.565000000001</v>
      </c>
      <c r="P1860" s="211">
        <v>8997620.6756501012</v>
      </c>
      <c r="Q1860" s="212">
        <v>1.0755102255654587</v>
      </c>
    </row>
    <row r="1861" spans="1:17" ht="11.25" customHeight="1">
      <c r="A1861" s="124">
        <f t="shared" si="29"/>
        <v>401</v>
      </c>
      <c r="B1861" s="53" t="s">
        <v>109</v>
      </c>
      <c r="C1861" s="249">
        <v>1</v>
      </c>
      <c r="D1861" s="55">
        <v>34451</v>
      </c>
      <c r="E1861" s="92">
        <v>210</v>
      </c>
      <c r="F1861" s="53" t="s">
        <v>955</v>
      </c>
      <c r="G1861" s="53" t="s">
        <v>728</v>
      </c>
      <c r="H1861" s="53" t="s">
        <v>369</v>
      </c>
      <c r="I1861" s="53" t="s">
        <v>827</v>
      </c>
      <c r="J1861" s="53" t="s">
        <v>571</v>
      </c>
      <c r="K1861" s="53" t="s">
        <v>826</v>
      </c>
      <c r="L1861" s="234">
        <v>1073.28</v>
      </c>
      <c r="M1861" s="234">
        <v>1077.278</v>
      </c>
      <c r="N1861" s="234">
        <v>0</v>
      </c>
      <c r="O1861" s="234">
        <v>3443.2020000000002</v>
      </c>
      <c r="P1861" s="187">
        <v>1221015.8688719296</v>
      </c>
      <c r="Q1861" s="188">
        <v>1.1376489535553906</v>
      </c>
    </row>
    <row r="1862" spans="1:17" ht="11.25" customHeight="1">
      <c r="A1862" s="124">
        <f t="shared" si="29"/>
        <v>401</v>
      </c>
      <c r="B1862" s="53" t="s">
        <v>109</v>
      </c>
      <c r="C1862" s="249">
        <v>2</v>
      </c>
      <c r="D1862" s="55">
        <v>34755</v>
      </c>
      <c r="E1862" s="92">
        <v>210</v>
      </c>
      <c r="F1862" s="53" t="s">
        <v>955</v>
      </c>
      <c r="G1862" s="53" t="s">
        <v>728</v>
      </c>
      <c r="H1862" s="53" t="s">
        <v>369</v>
      </c>
      <c r="I1862" s="53" t="s">
        <v>827</v>
      </c>
      <c r="J1862" s="53" t="s">
        <v>571</v>
      </c>
      <c r="K1862" s="53" t="s">
        <v>826</v>
      </c>
      <c r="L1862" s="234">
        <v>995.70799999999997</v>
      </c>
      <c r="M1862" s="234">
        <v>1001.153</v>
      </c>
      <c r="N1862" s="234">
        <v>0</v>
      </c>
      <c r="O1862" s="234">
        <v>2262.0700000000002</v>
      </c>
      <c r="P1862" s="187">
        <v>1129298.1060364151</v>
      </c>
      <c r="Q1862" s="188">
        <v>1.1341659462778395</v>
      </c>
    </row>
    <row r="1863" spans="1:17" ht="11.25" customHeight="1">
      <c r="A1863" s="124">
        <f t="shared" si="29"/>
        <v>401</v>
      </c>
      <c r="B1863" s="53" t="s">
        <v>109</v>
      </c>
      <c r="C1863" s="249">
        <v>3</v>
      </c>
      <c r="D1863" s="55">
        <v>39107</v>
      </c>
      <c r="E1863" s="92">
        <v>210</v>
      </c>
      <c r="F1863" s="53" t="s">
        <v>955</v>
      </c>
      <c r="G1863" s="53" t="s">
        <v>728</v>
      </c>
      <c r="H1863" s="53" t="s">
        <v>369</v>
      </c>
      <c r="I1863" s="53" t="s">
        <v>827</v>
      </c>
      <c r="J1863" s="53" t="s">
        <v>571</v>
      </c>
      <c r="K1863" s="53" t="s">
        <v>826</v>
      </c>
      <c r="L1863" s="234">
        <v>1174.27</v>
      </c>
      <c r="M1863" s="234">
        <v>1116.4469999999999</v>
      </c>
      <c r="N1863" s="234">
        <v>0</v>
      </c>
      <c r="O1863" s="234">
        <v>656.70100000000002</v>
      </c>
      <c r="P1863" s="187">
        <v>1264810.295767671</v>
      </c>
      <c r="Q1863" s="188">
        <v>1.0771034734496079</v>
      </c>
    </row>
    <row r="1864" spans="1:17" ht="11.25" customHeight="1">
      <c r="A1864" s="124">
        <f t="shared" si="29"/>
        <v>401</v>
      </c>
      <c r="B1864" s="53" t="s">
        <v>109</v>
      </c>
      <c r="C1864" s="249">
        <v>4</v>
      </c>
      <c r="D1864" s="55">
        <v>39406</v>
      </c>
      <c r="E1864" s="92">
        <v>210</v>
      </c>
      <c r="F1864" s="53" t="s">
        <v>955</v>
      </c>
      <c r="G1864" s="53" t="s">
        <v>728</v>
      </c>
      <c r="H1864" s="53" t="s">
        <v>369</v>
      </c>
      <c r="I1864" s="53" t="s">
        <v>827</v>
      </c>
      <c r="J1864" s="53" t="s">
        <v>571</v>
      </c>
      <c r="K1864" s="53" t="s">
        <v>826</v>
      </c>
      <c r="L1864" s="234">
        <v>1178.4939999999999</v>
      </c>
      <c r="M1864" s="234">
        <v>1134.3320000000001</v>
      </c>
      <c r="N1864" s="234">
        <v>0</v>
      </c>
      <c r="O1864" s="234">
        <v>925.30499999999995</v>
      </c>
      <c r="P1864" s="187">
        <v>1286270.8420021827</v>
      </c>
      <c r="Q1864" s="188">
        <v>1.0914530256430519</v>
      </c>
    </row>
    <row r="1865" spans="1:17" ht="11.25" customHeight="1">
      <c r="A1865" s="124">
        <f t="shared" si="29"/>
        <v>401</v>
      </c>
      <c r="B1865" s="53" t="s">
        <v>109</v>
      </c>
      <c r="C1865" s="249">
        <v>5</v>
      </c>
      <c r="D1865" s="55">
        <v>40543</v>
      </c>
      <c r="E1865" s="92">
        <v>210</v>
      </c>
      <c r="F1865" s="53" t="s">
        <v>955</v>
      </c>
      <c r="G1865" s="53" t="s">
        <v>728</v>
      </c>
      <c r="H1865" s="53" t="s">
        <v>369</v>
      </c>
      <c r="I1865" s="53" t="s">
        <v>827</v>
      </c>
      <c r="J1865" s="53" t="s">
        <v>571</v>
      </c>
      <c r="K1865" s="53" t="s">
        <v>826</v>
      </c>
      <c r="L1865" s="234">
        <v>1179.365</v>
      </c>
      <c r="M1865" s="234">
        <v>1139.2629999999999</v>
      </c>
      <c r="N1865" s="234">
        <v>0</v>
      </c>
      <c r="O1865" s="234">
        <v>903.54700000000003</v>
      </c>
      <c r="P1865" s="187">
        <v>1292641.5579093182</v>
      </c>
      <c r="Q1865" s="188">
        <v>1.0960487702359476</v>
      </c>
    </row>
    <row r="1866" spans="1:17" s="4" customFormat="1" ht="11.25" customHeight="1">
      <c r="A1866" s="124">
        <f t="shared" si="29"/>
        <v>401</v>
      </c>
      <c r="B1866" s="53" t="s">
        <v>109</v>
      </c>
      <c r="C1866" s="249">
        <v>6</v>
      </c>
      <c r="D1866" s="55">
        <v>43171</v>
      </c>
      <c r="E1866" s="92">
        <v>600</v>
      </c>
      <c r="F1866" s="123" t="s">
        <v>955</v>
      </c>
      <c r="G1866" s="123" t="s">
        <v>728</v>
      </c>
      <c r="H1866" s="123" t="s">
        <v>369</v>
      </c>
      <c r="I1866" s="53" t="s">
        <v>827</v>
      </c>
      <c r="J1866" s="53" t="s">
        <v>571</v>
      </c>
      <c r="K1866" s="53" t="s">
        <v>826</v>
      </c>
      <c r="L1866" s="234">
        <v>2764.7919999999999</v>
      </c>
      <c r="M1866" s="234">
        <v>2344.8989999999999</v>
      </c>
      <c r="N1866" s="234">
        <v>0</v>
      </c>
      <c r="O1866" s="234">
        <v>5386.74</v>
      </c>
      <c r="P1866" s="187">
        <v>2803584.0050625843</v>
      </c>
      <c r="Q1866" s="188">
        <v>1.0140307137255116</v>
      </c>
    </row>
    <row r="1867" spans="1:17" ht="11.25" customHeight="1">
      <c r="A1867" s="267">
        <f t="shared" si="29"/>
        <v>402</v>
      </c>
      <c r="B1867" s="209" t="s">
        <v>950</v>
      </c>
      <c r="C1867" s="248">
        <v>0</v>
      </c>
      <c r="D1867" s="210"/>
      <c r="E1867" s="271">
        <f>SUM(E1868)</f>
        <v>48</v>
      </c>
      <c r="F1867" s="209" t="s">
        <v>951</v>
      </c>
      <c r="G1867" s="209" t="s">
        <v>326</v>
      </c>
      <c r="H1867" s="209" t="s">
        <v>952</v>
      </c>
      <c r="I1867" s="209" t="s">
        <v>827</v>
      </c>
      <c r="J1867" s="209" t="s">
        <v>513</v>
      </c>
      <c r="K1867" s="209" t="s">
        <v>576</v>
      </c>
      <c r="L1867" s="244">
        <v>0</v>
      </c>
      <c r="M1867" s="244">
        <v>0</v>
      </c>
      <c r="N1867" s="244">
        <v>0</v>
      </c>
      <c r="O1867" s="244">
        <v>0</v>
      </c>
      <c r="P1867" s="211">
        <v>0</v>
      </c>
      <c r="Q1867" s="212">
        <v>0</v>
      </c>
    </row>
    <row r="1868" spans="1:17" ht="11.25" customHeight="1">
      <c r="A1868" s="124">
        <f t="shared" si="29"/>
        <v>402</v>
      </c>
      <c r="B1868" s="53" t="s">
        <v>950</v>
      </c>
      <c r="C1868" s="249">
        <v>1</v>
      </c>
      <c r="D1868" s="55">
        <v>36386</v>
      </c>
      <c r="E1868" s="92">
        <v>48</v>
      </c>
      <c r="F1868" s="53" t="s">
        <v>951</v>
      </c>
      <c r="G1868" s="53" t="s">
        <v>326</v>
      </c>
      <c r="H1868" s="53" t="s">
        <v>952</v>
      </c>
      <c r="I1868" s="53" t="s">
        <v>827</v>
      </c>
      <c r="J1868" s="53" t="s">
        <v>513</v>
      </c>
      <c r="K1868" s="53" t="s">
        <v>576</v>
      </c>
      <c r="L1868" s="234">
        <v>0</v>
      </c>
      <c r="M1868" s="234">
        <v>0</v>
      </c>
      <c r="N1868" s="234">
        <v>0</v>
      </c>
      <c r="O1868" s="234">
        <v>0</v>
      </c>
      <c r="P1868" s="187">
        <v>0</v>
      </c>
      <c r="Q1868" s="188">
        <v>0</v>
      </c>
    </row>
    <row r="1869" spans="1:17" ht="11.25" customHeight="1">
      <c r="A1869" s="267">
        <f t="shared" si="29"/>
        <v>403</v>
      </c>
      <c r="B1869" s="209" t="s">
        <v>272</v>
      </c>
      <c r="C1869" s="248">
        <v>0</v>
      </c>
      <c r="D1869" s="210"/>
      <c r="E1869" s="271">
        <f>SUM(E1870:E1874)</f>
        <v>250</v>
      </c>
      <c r="F1869" s="209" t="s">
        <v>438</v>
      </c>
      <c r="G1869" s="209" t="s">
        <v>728</v>
      </c>
      <c r="H1869" s="209" t="s">
        <v>271</v>
      </c>
      <c r="I1869" s="209" t="s">
        <v>94</v>
      </c>
      <c r="J1869" s="209"/>
      <c r="K1869" s="209"/>
      <c r="L1869" s="244">
        <v>899.97750000000008</v>
      </c>
      <c r="M1869" s="244">
        <v>0</v>
      </c>
      <c r="N1869" s="244">
        <v>0</v>
      </c>
      <c r="O1869" s="244">
        <v>0</v>
      </c>
      <c r="P1869" s="211">
        <v>0</v>
      </c>
      <c r="Q1869" s="212">
        <v>0</v>
      </c>
    </row>
    <row r="1870" spans="1:17" s="4" customFormat="1" ht="11.25" customHeight="1">
      <c r="A1870" s="124">
        <f t="shared" si="29"/>
        <v>403</v>
      </c>
      <c r="B1870" s="53" t="s">
        <v>272</v>
      </c>
      <c r="C1870" s="249">
        <v>1</v>
      </c>
      <c r="D1870" s="55">
        <v>31286</v>
      </c>
      <c r="E1870" s="8">
        <v>50</v>
      </c>
      <c r="F1870" s="53" t="s">
        <v>438</v>
      </c>
      <c r="G1870" s="53" t="s">
        <v>728</v>
      </c>
      <c r="H1870" s="53" t="s">
        <v>271</v>
      </c>
      <c r="I1870" s="53" t="s">
        <v>94</v>
      </c>
      <c r="J1870" s="53"/>
      <c r="K1870" s="53"/>
      <c r="L1870" s="234">
        <v>180.3338</v>
      </c>
      <c r="M1870" s="205">
        <v>0</v>
      </c>
      <c r="N1870" s="205">
        <v>0</v>
      </c>
      <c r="O1870" s="205">
        <v>0</v>
      </c>
      <c r="P1870" s="187">
        <v>0</v>
      </c>
      <c r="Q1870" s="188">
        <v>0</v>
      </c>
    </row>
    <row r="1871" spans="1:17" ht="11.25" customHeight="1">
      <c r="A1871" s="124">
        <f t="shared" si="29"/>
        <v>403</v>
      </c>
      <c r="B1871" s="53" t="s">
        <v>272</v>
      </c>
      <c r="C1871" s="249">
        <v>2</v>
      </c>
      <c r="D1871" s="55">
        <v>31497</v>
      </c>
      <c r="E1871" s="8">
        <v>50</v>
      </c>
      <c r="F1871" s="53" t="s">
        <v>438</v>
      </c>
      <c r="G1871" s="53" t="s">
        <v>728</v>
      </c>
      <c r="H1871" s="53" t="s">
        <v>271</v>
      </c>
      <c r="I1871" s="53" t="s">
        <v>94</v>
      </c>
      <c r="J1871" s="53"/>
      <c r="K1871" s="53"/>
      <c r="L1871" s="234">
        <v>189.10970000000003</v>
      </c>
      <c r="M1871" s="205">
        <v>0</v>
      </c>
      <c r="N1871" s="205">
        <v>0</v>
      </c>
      <c r="O1871" s="205">
        <v>0</v>
      </c>
      <c r="P1871" s="187">
        <v>0</v>
      </c>
      <c r="Q1871" s="188">
        <v>0</v>
      </c>
    </row>
    <row r="1872" spans="1:17" ht="11.25" customHeight="1">
      <c r="A1872" s="124">
        <f t="shared" si="29"/>
        <v>403</v>
      </c>
      <c r="B1872" s="53" t="s">
        <v>272</v>
      </c>
      <c r="C1872" s="249">
        <v>3</v>
      </c>
      <c r="D1872" s="55">
        <v>32730</v>
      </c>
      <c r="E1872" s="8">
        <v>50</v>
      </c>
      <c r="F1872" s="53" t="s">
        <v>438</v>
      </c>
      <c r="G1872" s="53" t="s">
        <v>728</v>
      </c>
      <c r="H1872" s="53" t="s">
        <v>271</v>
      </c>
      <c r="I1872" s="53" t="s">
        <v>94</v>
      </c>
      <c r="J1872" s="53"/>
      <c r="K1872" s="53"/>
      <c r="L1872" s="234">
        <v>181.61735000000002</v>
      </c>
      <c r="M1872" s="205">
        <v>0</v>
      </c>
      <c r="N1872" s="205">
        <v>0</v>
      </c>
      <c r="O1872" s="205">
        <v>0</v>
      </c>
      <c r="P1872" s="187">
        <v>0</v>
      </c>
      <c r="Q1872" s="188">
        <v>0</v>
      </c>
    </row>
    <row r="1873" spans="1:17" ht="11.25" customHeight="1">
      <c r="A1873" s="124">
        <f t="shared" si="29"/>
        <v>403</v>
      </c>
      <c r="B1873" s="53" t="s">
        <v>272</v>
      </c>
      <c r="C1873" s="249">
        <v>4</v>
      </c>
      <c r="D1873" s="55">
        <v>32951</v>
      </c>
      <c r="E1873" s="8">
        <v>50</v>
      </c>
      <c r="F1873" s="53" t="s">
        <v>438</v>
      </c>
      <c r="G1873" s="53" t="s">
        <v>728</v>
      </c>
      <c r="H1873" s="53" t="s">
        <v>271</v>
      </c>
      <c r="I1873" s="53" t="s">
        <v>94</v>
      </c>
      <c r="J1873" s="53"/>
      <c r="K1873" s="53"/>
      <c r="L1873" s="234">
        <v>176.38365000000002</v>
      </c>
      <c r="M1873" s="205">
        <v>0</v>
      </c>
      <c r="N1873" s="205">
        <v>0</v>
      </c>
      <c r="O1873" s="205">
        <v>0</v>
      </c>
      <c r="P1873" s="187">
        <v>0</v>
      </c>
      <c r="Q1873" s="188">
        <v>0</v>
      </c>
    </row>
    <row r="1874" spans="1:17" s="4" customFormat="1" ht="11.25" customHeight="1">
      <c r="A1874" s="124">
        <f t="shared" si="29"/>
        <v>403</v>
      </c>
      <c r="B1874" s="53" t="s">
        <v>272</v>
      </c>
      <c r="C1874" s="249">
        <v>5</v>
      </c>
      <c r="D1874" s="55">
        <v>33809</v>
      </c>
      <c r="E1874" s="8">
        <v>50</v>
      </c>
      <c r="F1874" s="53" t="s">
        <v>438</v>
      </c>
      <c r="G1874" s="53" t="s">
        <v>728</v>
      </c>
      <c r="H1874" s="53" t="s">
        <v>271</v>
      </c>
      <c r="I1874" s="53" t="s">
        <v>94</v>
      </c>
      <c r="J1874" s="53"/>
      <c r="K1874" s="53"/>
      <c r="L1874" s="234">
        <v>172.53299999999999</v>
      </c>
      <c r="M1874" s="205">
        <v>0</v>
      </c>
      <c r="N1874" s="205">
        <v>0</v>
      </c>
      <c r="O1874" s="205">
        <v>0</v>
      </c>
      <c r="P1874" s="187">
        <v>0</v>
      </c>
      <c r="Q1874" s="188">
        <v>0</v>
      </c>
    </row>
    <row r="1875" spans="1:17" ht="11.25" customHeight="1">
      <c r="A1875" s="267">
        <f t="shared" si="29"/>
        <v>404</v>
      </c>
      <c r="B1875" s="209" t="s">
        <v>307</v>
      </c>
      <c r="C1875" s="248">
        <v>0</v>
      </c>
      <c r="D1875" s="210"/>
      <c r="E1875" s="271">
        <f>SUM(E1876:E1881)</f>
        <v>3000</v>
      </c>
      <c r="F1875" s="209" t="s">
        <v>300</v>
      </c>
      <c r="G1875" s="209" t="s">
        <v>569</v>
      </c>
      <c r="H1875" s="209" t="s">
        <v>570</v>
      </c>
      <c r="I1875" s="209" t="s">
        <v>827</v>
      </c>
      <c r="J1875" s="209" t="s">
        <v>571</v>
      </c>
      <c r="K1875" s="209" t="s">
        <v>826</v>
      </c>
      <c r="L1875" s="244">
        <v>21906.192479000001</v>
      </c>
      <c r="M1875" s="244">
        <v>14440.189000000002</v>
      </c>
      <c r="N1875" s="244">
        <v>0</v>
      </c>
      <c r="O1875" s="244">
        <v>7385</v>
      </c>
      <c r="P1875" s="211">
        <v>20877122.842895504</v>
      </c>
      <c r="Q1875" s="212">
        <v>0.95302380196417069</v>
      </c>
    </row>
    <row r="1876" spans="1:17" ht="11.25" customHeight="1">
      <c r="A1876" s="124">
        <f t="shared" si="29"/>
        <v>404</v>
      </c>
      <c r="B1876" s="53" t="s">
        <v>307</v>
      </c>
      <c r="C1876" s="249">
        <v>1</v>
      </c>
      <c r="D1876" s="55">
        <v>32233</v>
      </c>
      <c r="E1876" s="92">
        <v>500</v>
      </c>
      <c r="F1876" s="53" t="s">
        <v>300</v>
      </c>
      <c r="G1876" s="53" t="s">
        <v>569</v>
      </c>
      <c r="H1876" s="53" t="s">
        <v>570</v>
      </c>
      <c r="I1876" s="53" t="s">
        <v>827</v>
      </c>
      <c r="J1876" s="53" t="s">
        <v>571</v>
      </c>
      <c r="K1876" s="53" t="s">
        <v>826</v>
      </c>
      <c r="L1876" s="234">
        <v>3165.701771</v>
      </c>
      <c r="M1876" s="234">
        <v>2107.569</v>
      </c>
      <c r="N1876" s="234">
        <v>0</v>
      </c>
      <c r="O1876" s="234">
        <v>2404</v>
      </c>
      <c r="P1876" s="187">
        <v>3056344.8313280414</v>
      </c>
      <c r="Q1876" s="188">
        <v>0.96545570379568191</v>
      </c>
    </row>
    <row r="1877" spans="1:17" ht="11.25" customHeight="1">
      <c r="A1877" s="124">
        <f t="shared" si="29"/>
        <v>404</v>
      </c>
      <c r="B1877" s="53" t="s">
        <v>307</v>
      </c>
      <c r="C1877" s="249">
        <v>2</v>
      </c>
      <c r="D1877" s="55">
        <v>32694</v>
      </c>
      <c r="E1877" s="92">
        <v>500</v>
      </c>
      <c r="F1877" s="53" t="s">
        <v>300</v>
      </c>
      <c r="G1877" s="53" t="s">
        <v>569</v>
      </c>
      <c r="H1877" s="53" t="s">
        <v>570</v>
      </c>
      <c r="I1877" s="53" t="s">
        <v>827</v>
      </c>
      <c r="J1877" s="53" t="s">
        <v>571</v>
      </c>
      <c r="K1877" s="53" t="s">
        <v>826</v>
      </c>
      <c r="L1877" s="234">
        <v>3596.6978290000002</v>
      </c>
      <c r="M1877" s="234">
        <v>2404.3380000000002</v>
      </c>
      <c r="N1877" s="234">
        <v>0</v>
      </c>
      <c r="O1877" s="234">
        <v>1643</v>
      </c>
      <c r="P1877" s="187">
        <v>3474860.13218224</v>
      </c>
      <c r="Q1877" s="188">
        <v>0.96612512292931896</v>
      </c>
    </row>
    <row r="1878" spans="1:17" s="4" customFormat="1" ht="11.25" customHeight="1">
      <c r="A1878" s="124">
        <f t="shared" si="29"/>
        <v>404</v>
      </c>
      <c r="B1878" s="53" t="s">
        <v>307</v>
      </c>
      <c r="C1878" s="249">
        <v>3</v>
      </c>
      <c r="D1878" s="55">
        <v>38383</v>
      </c>
      <c r="E1878" s="92">
        <v>500</v>
      </c>
      <c r="F1878" s="53" t="s">
        <v>300</v>
      </c>
      <c r="G1878" s="53" t="s">
        <v>569</v>
      </c>
      <c r="H1878" s="53" t="s">
        <v>570</v>
      </c>
      <c r="I1878" s="53" t="s">
        <v>827</v>
      </c>
      <c r="J1878" s="53" t="s">
        <v>571</v>
      </c>
      <c r="K1878" s="53" t="s">
        <v>826</v>
      </c>
      <c r="L1878" s="234">
        <v>3973.7428109999996</v>
      </c>
      <c r="M1878" s="234">
        <v>2626.9250000000002</v>
      </c>
      <c r="N1878" s="234">
        <v>0</v>
      </c>
      <c r="O1878" s="234">
        <v>399</v>
      </c>
      <c r="P1878" s="187">
        <v>3792862.6337282443</v>
      </c>
      <c r="Q1878" s="188">
        <v>0.95448115646260545</v>
      </c>
    </row>
    <row r="1879" spans="1:17" s="4" customFormat="1" ht="11.25" customHeight="1">
      <c r="A1879" s="124">
        <f t="shared" si="29"/>
        <v>404</v>
      </c>
      <c r="B1879" s="53" t="s">
        <v>307</v>
      </c>
      <c r="C1879" s="249">
        <v>4</v>
      </c>
      <c r="D1879" s="55">
        <v>38619</v>
      </c>
      <c r="E1879" s="92">
        <v>500</v>
      </c>
      <c r="F1879" s="53" t="s">
        <v>300</v>
      </c>
      <c r="G1879" s="53" t="s">
        <v>569</v>
      </c>
      <c r="H1879" s="53" t="s">
        <v>570</v>
      </c>
      <c r="I1879" s="53" t="s">
        <v>827</v>
      </c>
      <c r="J1879" s="53" t="s">
        <v>571</v>
      </c>
      <c r="K1879" s="53" t="s">
        <v>826</v>
      </c>
      <c r="L1879" s="234">
        <v>3822.1105790000001</v>
      </c>
      <c r="M1879" s="234">
        <v>2516.2269999999999</v>
      </c>
      <c r="N1879" s="234">
        <v>0</v>
      </c>
      <c r="O1879" s="234">
        <v>657</v>
      </c>
      <c r="P1879" s="187">
        <v>3631417.1900756969</v>
      </c>
      <c r="Q1879" s="188">
        <v>0.95010783048192304</v>
      </c>
    </row>
    <row r="1880" spans="1:17" s="4" customFormat="1" ht="11.25" customHeight="1">
      <c r="A1880" s="124">
        <f t="shared" si="29"/>
        <v>404</v>
      </c>
      <c r="B1880" s="53" t="s">
        <v>307</v>
      </c>
      <c r="C1880" s="249">
        <v>5</v>
      </c>
      <c r="D1880" s="55">
        <v>41054</v>
      </c>
      <c r="E1880" s="92">
        <v>500</v>
      </c>
      <c r="F1880" s="53" t="s">
        <v>300</v>
      </c>
      <c r="G1880" s="53" t="s">
        <v>569</v>
      </c>
      <c r="H1880" s="53" t="s">
        <v>570</v>
      </c>
      <c r="I1880" s="53" t="s">
        <v>827</v>
      </c>
      <c r="J1880" s="53" t="s">
        <v>571</v>
      </c>
      <c r="K1880" s="53" t="s">
        <v>826</v>
      </c>
      <c r="L1880" s="234">
        <v>3905.7045810000004</v>
      </c>
      <c r="M1880" s="234">
        <v>2543.3670000000002</v>
      </c>
      <c r="N1880" s="234">
        <v>0</v>
      </c>
      <c r="O1880" s="234">
        <v>922</v>
      </c>
      <c r="P1880" s="187">
        <v>3673824.1852552136</v>
      </c>
      <c r="Q1880" s="188">
        <v>0.9406303290646173</v>
      </c>
    </row>
    <row r="1881" spans="1:17" ht="11.25" customHeight="1">
      <c r="A1881" s="124">
        <f t="shared" si="29"/>
        <v>404</v>
      </c>
      <c r="B1881" s="53" t="s">
        <v>307</v>
      </c>
      <c r="C1881" s="249">
        <v>6</v>
      </c>
      <c r="D1881" s="55">
        <v>41554</v>
      </c>
      <c r="E1881" s="92">
        <v>500</v>
      </c>
      <c r="F1881" s="53" t="s">
        <v>300</v>
      </c>
      <c r="G1881" s="53" t="s">
        <v>569</v>
      </c>
      <c r="H1881" s="53" t="s">
        <v>570</v>
      </c>
      <c r="I1881" s="53" t="s">
        <v>827</v>
      </c>
      <c r="J1881" s="53" t="s">
        <v>571</v>
      </c>
      <c r="K1881" s="53" t="s">
        <v>826</v>
      </c>
      <c r="L1881" s="234">
        <v>3442.2349079999999</v>
      </c>
      <c r="M1881" s="234">
        <v>2241.7629999999999</v>
      </c>
      <c r="N1881" s="234">
        <v>0</v>
      </c>
      <c r="O1881" s="234">
        <v>1360</v>
      </c>
      <c r="P1881" s="187">
        <v>3247813.8703260687</v>
      </c>
      <c r="Q1881" s="188">
        <v>0.94351895124237961</v>
      </c>
    </row>
    <row r="1882" spans="1:17" s="4" customFormat="1" ht="11.25" customHeight="1">
      <c r="A1882" s="267">
        <f t="shared" si="29"/>
        <v>405</v>
      </c>
      <c r="B1882" s="209" t="s">
        <v>422</v>
      </c>
      <c r="C1882" s="248">
        <v>0</v>
      </c>
      <c r="D1882" s="210"/>
      <c r="E1882" s="271">
        <f>SUM(E1883:E1888)</f>
        <v>300</v>
      </c>
      <c r="F1882" s="209" t="s">
        <v>300</v>
      </c>
      <c r="G1882" s="209" t="s">
        <v>728</v>
      </c>
      <c r="H1882" s="209" t="s">
        <v>380</v>
      </c>
      <c r="I1882" s="209" t="s">
        <v>94</v>
      </c>
      <c r="J1882" s="209"/>
      <c r="K1882" s="209"/>
      <c r="L1882" s="244">
        <v>631.47675000000004</v>
      </c>
      <c r="M1882" s="244">
        <v>0</v>
      </c>
      <c r="N1882" s="244">
        <v>0</v>
      </c>
      <c r="O1882" s="244">
        <v>0</v>
      </c>
      <c r="P1882" s="211">
        <v>0</v>
      </c>
      <c r="Q1882" s="212">
        <v>0</v>
      </c>
    </row>
    <row r="1883" spans="1:17" ht="11.25" customHeight="1">
      <c r="A1883" s="124">
        <f t="shared" si="29"/>
        <v>405</v>
      </c>
      <c r="B1883" s="53" t="s">
        <v>422</v>
      </c>
      <c r="C1883" s="249">
        <v>1</v>
      </c>
      <c r="D1883" s="55">
        <v>22735</v>
      </c>
      <c r="E1883" s="8">
        <v>50</v>
      </c>
      <c r="F1883" s="53" t="s">
        <v>300</v>
      </c>
      <c r="G1883" s="53" t="s">
        <v>728</v>
      </c>
      <c r="H1883" s="53" t="s">
        <v>380</v>
      </c>
      <c r="I1883" s="53" t="s">
        <v>94</v>
      </c>
      <c r="J1883" s="53"/>
      <c r="K1883" s="53"/>
      <c r="L1883" s="234">
        <v>103.20139999999999</v>
      </c>
      <c r="M1883" s="205">
        <v>0</v>
      </c>
      <c r="N1883" s="205">
        <v>0</v>
      </c>
      <c r="O1883" s="205">
        <v>0</v>
      </c>
      <c r="P1883" s="187">
        <v>0</v>
      </c>
      <c r="Q1883" s="188">
        <v>0</v>
      </c>
    </row>
    <row r="1884" spans="1:17" ht="11.25" customHeight="1">
      <c r="A1884" s="124">
        <f t="shared" si="29"/>
        <v>405</v>
      </c>
      <c r="B1884" s="53" t="s">
        <v>422</v>
      </c>
      <c r="C1884" s="249">
        <v>2</v>
      </c>
      <c r="D1884" s="55">
        <v>22699</v>
      </c>
      <c r="E1884" s="8">
        <v>50</v>
      </c>
      <c r="F1884" s="53" t="s">
        <v>300</v>
      </c>
      <c r="G1884" s="53" t="s">
        <v>728</v>
      </c>
      <c r="H1884" s="53" t="s">
        <v>380</v>
      </c>
      <c r="I1884" s="53" t="s">
        <v>94</v>
      </c>
      <c r="J1884" s="53"/>
      <c r="K1884" s="53"/>
      <c r="L1884" s="234">
        <v>117.82789999999999</v>
      </c>
      <c r="M1884" s="205">
        <v>0</v>
      </c>
      <c r="N1884" s="205">
        <v>0</v>
      </c>
      <c r="O1884" s="205">
        <v>0</v>
      </c>
      <c r="P1884" s="187">
        <v>0</v>
      </c>
      <c r="Q1884" s="188">
        <v>0</v>
      </c>
    </row>
    <row r="1885" spans="1:17" ht="11.25" customHeight="1">
      <c r="A1885" s="124">
        <f t="shared" si="29"/>
        <v>405</v>
      </c>
      <c r="B1885" s="53" t="s">
        <v>422</v>
      </c>
      <c r="C1885" s="249">
        <v>3</v>
      </c>
      <c r="D1885" s="55">
        <v>22699</v>
      </c>
      <c r="E1885" s="8">
        <v>50</v>
      </c>
      <c r="F1885" s="53" t="s">
        <v>300</v>
      </c>
      <c r="G1885" s="53" t="s">
        <v>728</v>
      </c>
      <c r="H1885" s="53" t="s">
        <v>380</v>
      </c>
      <c r="I1885" s="53" t="s">
        <v>94</v>
      </c>
      <c r="J1885" s="53"/>
      <c r="K1885" s="53"/>
      <c r="L1885" s="234">
        <v>117.61895000000001</v>
      </c>
      <c r="M1885" s="205">
        <v>0</v>
      </c>
      <c r="N1885" s="205">
        <v>0</v>
      </c>
      <c r="O1885" s="205">
        <v>0</v>
      </c>
      <c r="P1885" s="187">
        <v>0</v>
      </c>
      <c r="Q1885" s="188">
        <v>0</v>
      </c>
    </row>
    <row r="1886" spans="1:17" ht="11.25" customHeight="1">
      <c r="A1886" s="124">
        <f t="shared" si="29"/>
        <v>405</v>
      </c>
      <c r="B1886" s="53" t="s">
        <v>422</v>
      </c>
      <c r="C1886" s="249">
        <v>4</v>
      </c>
      <c r="D1886" s="55">
        <v>22726</v>
      </c>
      <c r="E1886" s="8">
        <v>50</v>
      </c>
      <c r="F1886" s="53" t="s">
        <v>300</v>
      </c>
      <c r="G1886" s="53" t="s">
        <v>728</v>
      </c>
      <c r="H1886" s="53" t="s">
        <v>380</v>
      </c>
      <c r="I1886" s="53" t="s">
        <v>94</v>
      </c>
      <c r="J1886" s="53"/>
      <c r="K1886" s="53"/>
      <c r="L1886" s="234">
        <v>111.97729999999999</v>
      </c>
      <c r="M1886" s="205">
        <v>0</v>
      </c>
      <c r="N1886" s="205">
        <v>0</v>
      </c>
      <c r="O1886" s="205">
        <v>0</v>
      </c>
      <c r="P1886" s="187">
        <v>0</v>
      </c>
      <c r="Q1886" s="188">
        <v>0</v>
      </c>
    </row>
    <row r="1887" spans="1:17" s="4" customFormat="1" ht="11.25" customHeight="1">
      <c r="A1887" s="124">
        <f t="shared" si="29"/>
        <v>405</v>
      </c>
      <c r="B1887" s="53" t="s">
        <v>422</v>
      </c>
      <c r="C1887" s="249">
        <v>5</v>
      </c>
      <c r="D1887" s="55">
        <v>22735</v>
      </c>
      <c r="E1887" s="8">
        <v>50</v>
      </c>
      <c r="F1887" s="53" t="s">
        <v>300</v>
      </c>
      <c r="G1887" s="53" t="s">
        <v>728</v>
      </c>
      <c r="H1887" s="53" t="s">
        <v>380</v>
      </c>
      <c r="I1887" s="53" t="s">
        <v>94</v>
      </c>
      <c r="J1887" s="53"/>
      <c r="K1887" s="53"/>
      <c r="L1887" s="234">
        <v>95.311049999999994</v>
      </c>
      <c r="M1887" s="205">
        <v>0</v>
      </c>
      <c r="N1887" s="205">
        <v>0</v>
      </c>
      <c r="O1887" s="205">
        <v>0</v>
      </c>
      <c r="P1887" s="187">
        <v>0</v>
      </c>
      <c r="Q1887" s="188">
        <v>0</v>
      </c>
    </row>
    <row r="1888" spans="1:17" ht="11.25" customHeight="1">
      <c r="A1888" s="124">
        <f t="shared" si="29"/>
        <v>405</v>
      </c>
      <c r="B1888" s="53" t="s">
        <v>422</v>
      </c>
      <c r="C1888" s="249">
        <v>6</v>
      </c>
      <c r="D1888" s="55">
        <v>24433</v>
      </c>
      <c r="E1888" s="8">
        <v>50</v>
      </c>
      <c r="F1888" s="53" t="s">
        <v>300</v>
      </c>
      <c r="G1888" s="53" t="s">
        <v>728</v>
      </c>
      <c r="H1888" s="53" t="s">
        <v>380</v>
      </c>
      <c r="I1888" s="53" t="s">
        <v>94</v>
      </c>
      <c r="J1888" s="53"/>
      <c r="K1888" s="53"/>
      <c r="L1888" s="234">
        <v>85.540149999999997</v>
      </c>
      <c r="M1888" s="205">
        <v>0</v>
      </c>
      <c r="N1888" s="205">
        <v>0</v>
      </c>
      <c r="O1888" s="205">
        <v>0</v>
      </c>
      <c r="P1888" s="187">
        <v>0</v>
      </c>
      <c r="Q1888" s="188">
        <v>0</v>
      </c>
    </row>
    <row r="1889" spans="1:17" ht="11.25" customHeight="1">
      <c r="A1889" s="267">
        <f t="shared" si="29"/>
        <v>406</v>
      </c>
      <c r="B1889" s="209" t="s">
        <v>616</v>
      </c>
      <c r="C1889" s="248">
        <v>0</v>
      </c>
      <c r="D1889" s="210"/>
      <c r="E1889" s="271">
        <f>SUM(E1890:E1892)</f>
        <v>108</v>
      </c>
      <c r="F1889" s="209" t="s">
        <v>568</v>
      </c>
      <c r="G1889" s="209" t="s">
        <v>326</v>
      </c>
      <c r="H1889" s="209" t="s">
        <v>617</v>
      </c>
      <c r="I1889" s="209" t="s">
        <v>827</v>
      </c>
      <c r="J1889" s="209" t="s">
        <v>576</v>
      </c>
      <c r="K1889" s="209" t="s">
        <v>668</v>
      </c>
      <c r="L1889" s="244">
        <v>0</v>
      </c>
      <c r="M1889" s="244">
        <v>0</v>
      </c>
      <c r="N1889" s="244">
        <v>0</v>
      </c>
      <c r="O1889" s="244">
        <v>0</v>
      </c>
      <c r="P1889" s="211">
        <v>0</v>
      </c>
      <c r="Q1889" s="212">
        <v>0</v>
      </c>
    </row>
    <row r="1890" spans="1:17" ht="11.25" customHeight="1">
      <c r="A1890" s="124">
        <f t="shared" si="29"/>
        <v>406</v>
      </c>
      <c r="B1890" s="53" t="s">
        <v>616</v>
      </c>
      <c r="C1890" s="249">
        <v>1</v>
      </c>
      <c r="D1890" s="55">
        <v>40455</v>
      </c>
      <c r="E1890" s="94">
        <v>35.75</v>
      </c>
      <c r="F1890" s="53" t="s">
        <v>568</v>
      </c>
      <c r="G1890" s="53" t="s">
        <v>326</v>
      </c>
      <c r="H1890" s="53" t="s">
        <v>617</v>
      </c>
      <c r="I1890" s="53" t="s">
        <v>827</v>
      </c>
      <c r="J1890" s="53" t="s">
        <v>576</v>
      </c>
      <c r="K1890" s="53" t="s">
        <v>668</v>
      </c>
      <c r="L1890" s="234">
        <v>0</v>
      </c>
      <c r="M1890" s="234">
        <v>0</v>
      </c>
      <c r="N1890" s="234">
        <v>0</v>
      </c>
      <c r="O1890" s="234">
        <v>0</v>
      </c>
      <c r="P1890" s="187">
        <v>0</v>
      </c>
      <c r="Q1890" s="188">
        <v>0</v>
      </c>
    </row>
    <row r="1891" spans="1:17" s="4" customFormat="1" ht="11.25" customHeight="1">
      <c r="A1891" s="124">
        <f t="shared" si="29"/>
        <v>406</v>
      </c>
      <c r="B1891" s="53" t="s">
        <v>616</v>
      </c>
      <c r="C1891" s="249">
        <v>2</v>
      </c>
      <c r="D1891" s="55">
        <v>40518</v>
      </c>
      <c r="E1891" s="94">
        <v>35.75</v>
      </c>
      <c r="F1891" s="53" t="s">
        <v>568</v>
      </c>
      <c r="G1891" s="53" t="s">
        <v>326</v>
      </c>
      <c r="H1891" s="53" t="s">
        <v>617</v>
      </c>
      <c r="I1891" s="53" t="s">
        <v>827</v>
      </c>
      <c r="J1891" s="53" t="s">
        <v>576</v>
      </c>
      <c r="K1891" s="53" t="s">
        <v>668</v>
      </c>
      <c r="L1891" s="234">
        <v>0</v>
      </c>
      <c r="M1891" s="234">
        <v>0</v>
      </c>
      <c r="N1891" s="234">
        <v>0</v>
      </c>
      <c r="O1891" s="234">
        <v>0</v>
      </c>
      <c r="P1891" s="187">
        <v>0</v>
      </c>
      <c r="Q1891" s="188">
        <v>0</v>
      </c>
    </row>
    <row r="1892" spans="1:17" ht="11.25" customHeight="1">
      <c r="A1892" s="124">
        <f t="shared" si="29"/>
        <v>406</v>
      </c>
      <c r="B1892" s="53" t="s">
        <v>1034</v>
      </c>
      <c r="C1892" s="249">
        <v>3</v>
      </c>
      <c r="D1892" s="55">
        <v>40732</v>
      </c>
      <c r="E1892" s="94">
        <v>36.5</v>
      </c>
      <c r="F1892" s="53" t="s">
        <v>568</v>
      </c>
      <c r="G1892" s="53" t="s">
        <v>326</v>
      </c>
      <c r="H1892" s="53" t="s">
        <v>617</v>
      </c>
      <c r="I1892" s="53" t="s">
        <v>827</v>
      </c>
      <c r="J1892" s="53" t="s">
        <v>576</v>
      </c>
      <c r="K1892" s="53" t="s">
        <v>668</v>
      </c>
      <c r="L1892" s="234">
        <v>0</v>
      </c>
      <c r="M1892" s="234">
        <v>0</v>
      </c>
      <c r="N1892" s="234">
        <v>0</v>
      </c>
      <c r="O1892" s="234">
        <v>0</v>
      </c>
      <c r="P1892" s="187">
        <v>0</v>
      </c>
      <c r="Q1892" s="188">
        <v>0</v>
      </c>
    </row>
    <row r="1893" spans="1:17" s="4" customFormat="1" ht="11.25" customHeight="1">
      <c r="A1893" s="267">
        <f t="shared" si="29"/>
        <v>407</v>
      </c>
      <c r="B1893" s="209" t="s">
        <v>470</v>
      </c>
      <c r="C1893" s="248">
        <v>0</v>
      </c>
      <c r="D1893" s="210"/>
      <c r="E1893" s="271">
        <f>SUM(E1894:E1896)</f>
        <v>0</v>
      </c>
      <c r="F1893" s="209" t="s">
        <v>293</v>
      </c>
      <c r="G1893" s="209" t="s">
        <v>728</v>
      </c>
      <c r="H1893" s="209" t="s">
        <v>294</v>
      </c>
      <c r="I1893" s="209" t="s">
        <v>94</v>
      </c>
      <c r="J1893" s="209"/>
      <c r="K1893" s="209"/>
      <c r="L1893" s="244">
        <v>0</v>
      </c>
      <c r="M1893" s="244">
        <v>0</v>
      </c>
      <c r="N1893" s="244">
        <v>0</v>
      </c>
      <c r="O1893" s="244">
        <v>0</v>
      </c>
      <c r="P1893" s="211">
        <v>0</v>
      </c>
      <c r="Q1893" s="212">
        <v>0</v>
      </c>
    </row>
    <row r="1894" spans="1:17" ht="11.25" customHeight="1">
      <c r="A1894" s="124">
        <f t="shared" si="29"/>
        <v>407</v>
      </c>
      <c r="B1894" s="53" t="s">
        <v>470</v>
      </c>
      <c r="C1894" s="249">
        <v>1</v>
      </c>
      <c r="D1894" s="55">
        <v>33904</v>
      </c>
      <c r="E1894" s="92">
        <v>0</v>
      </c>
      <c r="F1894" s="53" t="s">
        <v>293</v>
      </c>
      <c r="G1894" s="53" t="s">
        <v>728</v>
      </c>
      <c r="H1894" s="53" t="s">
        <v>294</v>
      </c>
      <c r="I1894" s="53" t="s">
        <v>94</v>
      </c>
      <c r="J1894" s="53"/>
      <c r="K1894" s="53"/>
      <c r="L1894" s="205">
        <v>0</v>
      </c>
      <c r="M1894" s="205">
        <v>0</v>
      </c>
      <c r="N1894" s="205">
        <v>0</v>
      </c>
      <c r="O1894" s="205">
        <v>0</v>
      </c>
      <c r="P1894" s="187">
        <v>0</v>
      </c>
      <c r="Q1894" s="188">
        <v>0</v>
      </c>
    </row>
    <row r="1895" spans="1:17" ht="11.25" customHeight="1">
      <c r="A1895" s="124">
        <f t="shared" si="29"/>
        <v>407</v>
      </c>
      <c r="B1895" s="53" t="s">
        <v>470</v>
      </c>
      <c r="C1895" s="249">
        <v>2</v>
      </c>
      <c r="D1895" s="55">
        <v>33937</v>
      </c>
      <c r="E1895" s="92">
        <v>0</v>
      </c>
      <c r="F1895" s="53" t="s">
        <v>293</v>
      </c>
      <c r="G1895" s="53" t="s">
        <v>728</v>
      </c>
      <c r="H1895" s="53" t="s">
        <v>294</v>
      </c>
      <c r="I1895" s="53" t="s">
        <v>94</v>
      </c>
      <c r="J1895" s="53"/>
      <c r="K1895" s="53"/>
      <c r="L1895" s="205">
        <v>0</v>
      </c>
      <c r="M1895" s="205">
        <v>0</v>
      </c>
      <c r="N1895" s="205">
        <v>0</v>
      </c>
      <c r="O1895" s="205">
        <v>0</v>
      </c>
      <c r="P1895" s="187">
        <v>0</v>
      </c>
      <c r="Q1895" s="188">
        <v>0</v>
      </c>
    </row>
    <row r="1896" spans="1:17" ht="11.25" customHeight="1">
      <c r="A1896" s="124">
        <f t="shared" si="29"/>
        <v>407</v>
      </c>
      <c r="B1896" s="53" t="s">
        <v>470</v>
      </c>
      <c r="C1896" s="249">
        <v>3</v>
      </c>
      <c r="D1896" s="55">
        <v>33938</v>
      </c>
      <c r="E1896" s="92">
        <v>0</v>
      </c>
      <c r="F1896" s="53" t="s">
        <v>293</v>
      </c>
      <c r="G1896" s="53" t="s">
        <v>728</v>
      </c>
      <c r="H1896" s="53" t="s">
        <v>294</v>
      </c>
      <c r="I1896" s="53" t="s">
        <v>94</v>
      </c>
      <c r="J1896" s="53"/>
      <c r="K1896" s="53"/>
      <c r="L1896" s="205">
        <v>0</v>
      </c>
      <c r="M1896" s="205">
        <v>0</v>
      </c>
      <c r="N1896" s="205">
        <v>0</v>
      </c>
      <c r="O1896" s="205">
        <v>0</v>
      </c>
      <c r="P1896" s="187">
        <v>0</v>
      </c>
      <c r="Q1896" s="188">
        <v>0</v>
      </c>
    </row>
    <row r="1897" spans="1:17" s="4" customFormat="1" ht="11.25" customHeight="1">
      <c r="A1897" s="267">
        <f t="shared" si="29"/>
        <v>408</v>
      </c>
      <c r="B1897" s="209" t="s">
        <v>37</v>
      </c>
      <c r="C1897" s="248">
        <v>0</v>
      </c>
      <c r="D1897" s="210"/>
      <c r="E1897" s="271">
        <f>SUM(E1898:E1906)</f>
        <v>63</v>
      </c>
      <c r="F1897" s="209" t="s">
        <v>36</v>
      </c>
      <c r="G1897" s="209" t="s">
        <v>728</v>
      </c>
      <c r="H1897" s="209" t="s">
        <v>601</v>
      </c>
      <c r="I1897" s="209" t="s">
        <v>827</v>
      </c>
      <c r="J1897" s="209" t="s">
        <v>576</v>
      </c>
      <c r="K1897" s="209" t="s">
        <v>668</v>
      </c>
      <c r="L1897" s="244">
        <v>181.04</v>
      </c>
      <c r="M1897" s="244">
        <v>81.453401507999999</v>
      </c>
      <c r="N1897" s="244">
        <v>0</v>
      </c>
      <c r="O1897" s="244">
        <v>0</v>
      </c>
      <c r="P1897" s="211">
        <v>139027.01116794429</v>
      </c>
      <c r="Q1897" s="212">
        <v>0.76793532461303748</v>
      </c>
    </row>
    <row r="1898" spans="1:17" s="4" customFormat="1" ht="11.25" customHeight="1">
      <c r="A1898" s="124">
        <f t="shared" si="29"/>
        <v>408</v>
      </c>
      <c r="B1898" s="53" t="s">
        <v>37</v>
      </c>
      <c r="C1898" s="249">
        <v>1</v>
      </c>
      <c r="D1898" s="55">
        <v>32953</v>
      </c>
      <c r="E1898" s="92">
        <v>0</v>
      </c>
      <c r="F1898" s="53" t="s">
        <v>36</v>
      </c>
      <c r="G1898" s="53" t="s">
        <v>728</v>
      </c>
      <c r="H1898" s="53" t="s">
        <v>601</v>
      </c>
      <c r="I1898" s="53" t="s">
        <v>827</v>
      </c>
      <c r="J1898" s="53" t="s">
        <v>576</v>
      </c>
      <c r="K1898" s="53" t="s">
        <v>668</v>
      </c>
      <c r="L1898" s="205">
        <v>0</v>
      </c>
      <c r="M1898" s="205">
        <v>0</v>
      </c>
      <c r="N1898" s="205">
        <v>0</v>
      </c>
      <c r="O1898" s="205">
        <v>0</v>
      </c>
      <c r="P1898" s="187">
        <v>0</v>
      </c>
      <c r="Q1898" s="188">
        <v>0</v>
      </c>
    </row>
    <row r="1899" spans="1:17" ht="11.25" customHeight="1">
      <c r="A1899" s="124">
        <f t="shared" si="29"/>
        <v>408</v>
      </c>
      <c r="B1899" s="53" t="s">
        <v>37</v>
      </c>
      <c r="C1899" s="249">
        <v>2</v>
      </c>
      <c r="D1899" s="55">
        <v>33203</v>
      </c>
      <c r="E1899" s="92">
        <v>0</v>
      </c>
      <c r="F1899" s="53" t="s">
        <v>36</v>
      </c>
      <c r="G1899" s="53" t="s">
        <v>728</v>
      </c>
      <c r="H1899" s="53" t="s">
        <v>601</v>
      </c>
      <c r="I1899" s="53" t="s">
        <v>827</v>
      </c>
      <c r="J1899" s="53" t="s">
        <v>576</v>
      </c>
      <c r="K1899" s="53" t="s">
        <v>668</v>
      </c>
      <c r="L1899" s="205">
        <v>0</v>
      </c>
      <c r="M1899" s="205">
        <v>0</v>
      </c>
      <c r="N1899" s="205">
        <v>0</v>
      </c>
      <c r="O1899" s="205">
        <v>0</v>
      </c>
      <c r="P1899" s="187">
        <v>0</v>
      </c>
      <c r="Q1899" s="188">
        <v>0</v>
      </c>
    </row>
    <row r="1900" spans="1:17" s="4" customFormat="1" ht="11.25" customHeight="1">
      <c r="A1900" s="124">
        <f t="shared" si="29"/>
        <v>408</v>
      </c>
      <c r="B1900" s="53" t="s">
        <v>37</v>
      </c>
      <c r="C1900" s="249">
        <v>3</v>
      </c>
      <c r="D1900" s="55">
        <v>34896</v>
      </c>
      <c r="E1900" s="92">
        <v>0</v>
      </c>
      <c r="F1900" s="53" t="s">
        <v>36</v>
      </c>
      <c r="G1900" s="53" t="s">
        <v>728</v>
      </c>
      <c r="H1900" s="53" t="s">
        <v>601</v>
      </c>
      <c r="I1900" s="53" t="s">
        <v>827</v>
      </c>
      <c r="J1900" s="53" t="s">
        <v>576</v>
      </c>
      <c r="K1900" s="53" t="s">
        <v>668</v>
      </c>
      <c r="L1900" s="205">
        <v>0</v>
      </c>
      <c r="M1900" s="205">
        <v>0</v>
      </c>
      <c r="N1900" s="205">
        <v>0</v>
      </c>
      <c r="O1900" s="205">
        <v>0</v>
      </c>
      <c r="P1900" s="187">
        <v>0</v>
      </c>
      <c r="Q1900" s="188">
        <v>0</v>
      </c>
    </row>
    <row r="1901" spans="1:17" s="4" customFormat="1" ht="11.25" customHeight="1">
      <c r="A1901" s="124">
        <f t="shared" si="29"/>
        <v>408</v>
      </c>
      <c r="B1901" s="53" t="s">
        <v>37</v>
      </c>
      <c r="C1901" s="249">
        <v>4</v>
      </c>
      <c r="D1901" s="55">
        <v>35048</v>
      </c>
      <c r="E1901" s="92">
        <v>0</v>
      </c>
      <c r="F1901" s="53" t="s">
        <v>36</v>
      </c>
      <c r="G1901" s="53" t="s">
        <v>728</v>
      </c>
      <c r="H1901" s="53" t="s">
        <v>601</v>
      </c>
      <c r="I1901" s="53" t="s">
        <v>827</v>
      </c>
      <c r="J1901" s="53" t="s">
        <v>576</v>
      </c>
      <c r="K1901" s="53" t="s">
        <v>668</v>
      </c>
      <c r="L1901" s="205">
        <v>0</v>
      </c>
      <c r="M1901" s="205">
        <v>0</v>
      </c>
      <c r="N1901" s="205">
        <v>0</v>
      </c>
      <c r="O1901" s="205">
        <v>0</v>
      </c>
      <c r="P1901" s="187">
        <v>0</v>
      </c>
      <c r="Q1901" s="188">
        <v>0</v>
      </c>
    </row>
    <row r="1902" spans="1:17" s="4" customFormat="1" ht="11.25" customHeight="1">
      <c r="A1902" s="124">
        <f t="shared" si="29"/>
        <v>408</v>
      </c>
      <c r="B1902" s="53" t="s">
        <v>37</v>
      </c>
      <c r="C1902" s="249">
        <v>5</v>
      </c>
      <c r="D1902" s="55">
        <v>35491</v>
      </c>
      <c r="E1902" s="92">
        <v>0</v>
      </c>
      <c r="F1902" s="53" t="s">
        <v>36</v>
      </c>
      <c r="G1902" s="53" t="s">
        <v>728</v>
      </c>
      <c r="H1902" s="53" t="s">
        <v>601</v>
      </c>
      <c r="I1902" s="53" t="s">
        <v>827</v>
      </c>
      <c r="J1902" s="53" t="s">
        <v>576</v>
      </c>
      <c r="K1902" s="53" t="s">
        <v>668</v>
      </c>
      <c r="L1902" s="205">
        <v>0</v>
      </c>
      <c r="M1902" s="205">
        <v>0</v>
      </c>
      <c r="N1902" s="205">
        <v>0</v>
      </c>
      <c r="O1902" s="205">
        <v>0</v>
      </c>
      <c r="P1902" s="187">
        <v>0</v>
      </c>
      <c r="Q1902" s="188">
        <v>0</v>
      </c>
    </row>
    <row r="1903" spans="1:17" ht="11.25" customHeight="1">
      <c r="A1903" s="124">
        <f t="shared" si="29"/>
        <v>408</v>
      </c>
      <c r="B1903" s="53" t="s">
        <v>37</v>
      </c>
      <c r="C1903" s="249">
        <v>6</v>
      </c>
      <c r="D1903" s="55">
        <v>35674</v>
      </c>
      <c r="E1903" s="92">
        <v>0</v>
      </c>
      <c r="F1903" s="53" t="s">
        <v>36</v>
      </c>
      <c r="G1903" s="53" t="s">
        <v>728</v>
      </c>
      <c r="H1903" s="53" t="s">
        <v>601</v>
      </c>
      <c r="I1903" s="53" t="s">
        <v>827</v>
      </c>
      <c r="J1903" s="53" t="s">
        <v>576</v>
      </c>
      <c r="K1903" s="53" t="s">
        <v>668</v>
      </c>
      <c r="L1903" s="205">
        <v>0</v>
      </c>
      <c r="M1903" s="205">
        <v>0</v>
      </c>
      <c r="N1903" s="205">
        <v>0</v>
      </c>
      <c r="O1903" s="205">
        <v>0</v>
      </c>
      <c r="P1903" s="187">
        <v>0</v>
      </c>
      <c r="Q1903" s="188">
        <v>0</v>
      </c>
    </row>
    <row r="1904" spans="1:17" ht="11.25" customHeight="1">
      <c r="A1904" s="124">
        <f t="shared" si="29"/>
        <v>408</v>
      </c>
      <c r="B1904" s="53" t="s">
        <v>37</v>
      </c>
      <c r="C1904" s="249">
        <v>7</v>
      </c>
      <c r="D1904" s="55">
        <v>37448</v>
      </c>
      <c r="E1904" s="92">
        <v>21</v>
      </c>
      <c r="F1904" s="53" t="s">
        <v>36</v>
      </c>
      <c r="G1904" s="53" t="s">
        <v>728</v>
      </c>
      <c r="H1904" s="53" t="s">
        <v>601</v>
      </c>
      <c r="I1904" s="53" t="s">
        <v>827</v>
      </c>
      <c r="J1904" s="53" t="s">
        <v>576</v>
      </c>
      <c r="K1904" s="53" t="s">
        <v>668</v>
      </c>
      <c r="L1904" s="234">
        <v>109.06</v>
      </c>
      <c r="M1904" s="234">
        <v>49.068964180000002</v>
      </c>
      <c r="N1904" s="234">
        <v>0</v>
      </c>
      <c r="O1904" s="234">
        <v>0</v>
      </c>
      <c r="P1904" s="187">
        <v>83752.321017340175</v>
      </c>
      <c r="Q1904" s="188">
        <v>0.76794719436402137</v>
      </c>
    </row>
    <row r="1905" spans="1:17" ht="11.25" customHeight="1">
      <c r="A1905" s="124">
        <f t="shared" si="29"/>
        <v>408</v>
      </c>
      <c r="B1905" s="53" t="s">
        <v>37</v>
      </c>
      <c r="C1905" s="249">
        <v>8</v>
      </c>
      <c r="D1905" s="55">
        <v>38807</v>
      </c>
      <c r="E1905" s="92">
        <v>21</v>
      </c>
      <c r="F1905" s="53" t="s">
        <v>36</v>
      </c>
      <c r="G1905" s="53" t="s">
        <v>728</v>
      </c>
      <c r="H1905" s="53" t="s">
        <v>601</v>
      </c>
      <c r="I1905" s="53" t="s">
        <v>827</v>
      </c>
      <c r="J1905" s="53" t="s">
        <v>576</v>
      </c>
      <c r="K1905" s="53" t="s">
        <v>668</v>
      </c>
      <c r="L1905" s="234">
        <v>6.71</v>
      </c>
      <c r="M1905" s="234">
        <v>3.016792648</v>
      </c>
      <c r="N1905" s="234">
        <v>0</v>
      </c>
      <c r="O1905" s="234">
        <v>0</v>
      </c>
      <c r="P1905" s="187">
        <v>5149.1485610171212</v>
      </c>
      <c r="Q1905" s="188">
        <v>0.76738428629167232</v>
      </c>
    </row>
    <row r="1906" spans="1:17" ht="11.25" customHeight="1">
      <c r="A1906" s="124">
        <f t="shared" si="29"/>
        <v>408</v>
      </c>
      <c r="B1906" s="53" t="s">
        <v>37</v>
      </c>
      <c r="C1906" s="249">
        <v>9</v>
      </c>
      <c r="D1906" s="55">
        <v>41517</v>
      </c>
      <c r="E1906" s="92">
        <v>21</v>
      </c>
      <c r="F1906" s="53" t="s">
        <v>36</v>
      </c>
      <c r="G1906" s="53" t="s">
        <v>728</v>
      </c>
      <c r="H1906" s="53" t="s">
        <v>601</v>
      </c>
      <c r="I1906" s="53" t="s">
        <v>827</v>
      </c>
      <c r="J1906" s="53" t="s">
        <v>576</v>
      </c>
      <c r="K1906" s="53" t="s">
        <v>668</v>
      </c>
      <c r="L1906" s="234">
        <v>65.27</v>
      </c>
      <c r="M1906" s="234">
        <v>29.367644680000002</v>
      </c>
      <c r="N1906" s="234">
        <v>0</v>
      </c>
      <c r="O1906" s="234">
        <v>0</v>
      </c>
      <c r="P1906" s="187">
        <v>50125.541589586952</v>
      </c>
      <c r="Q1906" s="188">
        <v>0.76797214018058768</v>
      </c>
    </row>
    <row r="1907" spans="1:17" ht="11.25" customHeight="1">
      <c r="A1907" s="267">
        <f t="shared" si="29"/>
        <v>409</v>
      </c>
      <c r="B1907" s="209" t="s">
        <v>1343</v>
      </c>
      <c r="C1907" s="248">
        <v>0</v>
      </c>
      <c r="D1907" s="210"/>
      <c r="E1907" s="271">
        <f>SUM(E1908:E1909)</f>
        <v>113</v>
      </c>
      <c r="F1907" s="209" t="s">
        <v>854</v>
      </c>
      <c r="G1907" s="209" t="s">
        <v>326</v>
      </c>
      <c r="H1907" s="209" t="s">
        <v>1344</v>
      </c>
      <c r="I1907" s="209" t="s">
        <v>94</v>
      </c>
      <c r="J1907" s="209"/>
      <c r="K1907" s="209"/>
      <c r="L1907" s="244">
        <v>393.35334999999998</v>
      </c>
      <c r="M1907" s="244">
        <v>0</v>
      </c>
      <c r="N1907" s="244">
        <v>0</v>
      </c>
      <c r="O1907" s="244">
        <v>0</v>
      </c>
      <c r="P1907" s="211">
        <v>0</v>
      </c>
      <c r="Q1907" s="212">
        <v>0</v>
      </c>
    </row>
    <row r="1908" spans="1:17" s="4" customFormat="1" ht="11.25" customHeight="1">
      <c r="A1908" s="124">
        <f t="shared" si="29"/>
        <v>409</v>
      </c>
      <c r="B1908" s="53" t="s">
        <v>1343</v>
      </c>
      <c r="C1908" s="249">
        <v>1</v>
      </c>
      <c r="D1908" s="55">
        <v>44372</v>
      </c>
      <c r="E1908" s="92">
        <v>56.5</v>
      </c>
      <c r="F1908" s="53" t="s">
        <v>854</v>
      </c>
      <c r="G1908" s="53" t="s">
        <v>326</v>
      </c>
      <c r="H1908" s="53" t="s">
        <v>1344</v>
      </c>
      <c r="I1908" s="53" t="s">
        <v>94</v>
      </c>
      <c r="J1908" s="53"/>
      <c r="K1908" s="53"/>
      <c r="L1908" s="234">
        <v>200.33330000000004</v>
      </c>
      <c r="M1908" s="205">
        <v>0</v>
      </c>
      <c r="N1908" s="205">
        <v>0</v>
      </c>
      <c r="O1908" s="205">
        <v>0</v>
      </c>
      <c r="P1908" s="187">
        <v>0</v>
      </c>
      <c r="Q1908" s="188">
        <v>0</v>
      </c>
    </row>
    <row r="1909" spans="1:17" ht="11.25" customHeight="1">
      <c r="A1909" s="124">
        <f t="shared" si="29"/>
        <v>409</v>
      </c>
      <c r="B1909" s="53" t="s">
        <v>1343</v>
      </c>
      <c r="C1909" s="249">
        <v>2</v>
      </c>
      <c r="D1909" s="55">
        <v>44377</v>
      </c>
      <c r="E1909" s="92">
        <v>56.5</v>
      </c>
      <c r="F1909" s="53" t="s">
        <v>854</v>
      </c>
      <c r="G1909" s="53" t="s">
        <v>326</v>
      </c>
      <c r="H1909" s="53" t="s">
        <v>1344</v>
      </c>
      <c r="I1909" s="53" t="s">
        <v>94</v>
      </c>
      <c r="J1909" s="53"/>
      <c r="K1909" s="53"/>
      <c r="L1909" s="234">
        <v>193.02004999999997</v>
      </c>
      <c r="M1909" s="205">
        <v>0</v>
      </c>
      <c r="N1909" s="205">
        <v>0</v>
      </c>
      <c r="O1909" s="205">
        <v>0</v>
      </c>
      <c r="P1909" s="187">
        <v>0</v>
      </c>
      <c r="Q1909" s="188">
        <v>0</v>
      </c>
    </row>
    <row r="1910" spans="1:17" ht="11.25" customHeight="1">
      <c r="A1910" s="267">
        <f t="shared" si="29"/>
        <v>410</v>
      </c>
      <c r="B1910" s="209" t="s">
        <v>992</v>
      </c>
      <c r="C1910" s="248">
        <v>0</v>
      </c>
      <c r="D1910" s="210"/>
      <c r="E1910" s="271">
        <f>SUM(E1911:E1916)</f>
        <v>840</v>
      </c>
      <c r="F1910" s="209" t="s">
        <v>989</v>
      </c>
      <c r="G1910" s="209" t="s">
        <v>728</v>
      </c>
      <c r="H1910" s="209" t="s">
        <v>990</v>
      </c>
      <c r="I1910" s="209" t="s">
        <v>827</v>
      </c>
      <c r="J1910" s="209" t="s">
        <v>571</v>
      </c>
      <c r="K1910" s="209" t="s">
        <v>826</v>
      </c>
      <c r="L1910" s="244">
        <v>4120.8280000000004</v>
      </c>
      <c r="M1910" s="244">
        <v>2968.5390000000002</v>
      </c>
      <c r="N1910" s="244">
        <v>0</v>
      </c>
      <c r="O1910" s="244">
        <v>4788.0159999999996</v>
      </c>
      <c r="P1910" s="211">
        <v>4599909.9090121575</v>
      </c>
      <c r="Q1910" s="212">
        <v>1.1162586521476161</v>
      </c>
    </row>
    <row r="1911" spans="1:17" ht="11.25" customHeight="1">
      <c r="A1911" s="124">
        <f t="shared" si="29"/>
        <v>410</v>
      </c>
      <c r="B1911" s="53" t="s">
        <v>992</v>
      </c>
      <c r="C1911" s="249">
        <v>1</v>
      </c>
      <c r="D1911" s="55">
        <v>30951</v>
      </c>
      <c r="E1911" s="92">
        <v>0</v>
      </c>
      <c r="F1911" s="53" t="s">
        <v>989</v>
      </c>
      <c r="G1911" s="53" t="s">
        <v>728</v>
      </c>
      <c r="H1911" s="53" t="s">
        <v>990</v>
      </c>
      <c r="I1911" s="53" t="s">
        <v>827</v>
      </c>
      <c r="J1911" s="53" t="s">
        <v>571</v>
      </c>
      <c r="K1911" s="53" t="s">
        <v>826</v>
      </c>
      <c r="L1911" s="205">
        <v>0</v>
      </c>
      <c r="M1911" s="205">
        <v>0</v>
      </c>
      <c r="N1911" s="205">
        <v>0</v>
      </c>
      <c r="O1911" s="205">
        <v>0</v>
      </c>
      <c r="P1911" s="187">
        <v>0</v>
      </c>
      <c r="Q1911" s="188">
        <v>0</v>
      </c>
    </row>
    <row r="1912" spans="1:17" ht="11.25" customHeight="1">
      <c r="A1912" s="124">
        <f t="shared" si="29"/>
        <v>410</v>
      </c>
      <c r="B1912" s="53" t="s">
        <v>992</v>
      </c>
      <c r="C1912" s="249">
        <v>2</v>
      </c>
      <c r="D1912" s="55">
        <v>31135</v>
      </c>
      <c r="E1912" s="92">
        <v>0</v>
      </c>
      <c r="F1912" s="53" t="s">
        <v>989</v>
      </c>
      <c r="G1912" s="53" t="s">
        <v>728</v>
      </c>
      <c r="H1912" s="53" t="s">
        <v>990</v>
      </c>
      <c r="I1912" s="53" t="s">
        <v>827</v>
      </c>
      <c r="J1912" s="53" t="s">
        <v>571</v>
      </c>
      <c r="K1912" s="53" t="s">
        <v>826</v>
      </c>
      <c r="L1912" s="205">
        <v>0</v>
      </c>
      <c r="M1912" s="205">
        <v>0</v>
      </c>
      <c r="N1912" s="205">
        <v>0</v>
      </c>
      <c r="O1912" s="205">
        <v>0</v>
      </c>
      <c r="P1912" s="187">
        <v>0</v>
      </c>
      <c r="Q1912" s="188">
        <v>0</v>
      </c>
    </row>
    <row r="1913" spans="1:17" ht="11.25" customHeight="1">
      <c r="A1913" s="124">
        <f t="shared" si="29"/>
        <v>410</v>
      </c>
      <c r="B1913" s="53" t="s">
        <v>992</v>
      </c>
      <c r="C1913" s="249">
        <v>3</v>
      </c>
      <c r="D1913" s="55">
        <v>32233</v>
      </c>
      <c r="E1913" s="92">
        <v>210</v>
      </c>
      <c r="F1913" s="53" t="s">
        <v>989</v>
      </c>
      <c r="G1913" s="53" t="s">
        <v>728</v>
      </c>
      <c r="H1913" s="53" t="s">
        <v>990</v>
      </c>
      <c r="I1913" s="53" t="s">
        <v>827</v>
      </c>
      <c r="J1913" s="53" t="s">
        <v>571</v>
      </c>
      <c r="K1913" s="53" t="s">
        <v>826</v>
      </c>
      <c r="L1913" s="234">
        <v>1059.35614620665</v>
      </c>
      <c r="M1913" s="234">
        <v>763.13304872325205</v>
      </c>
      <c r="N1913" s="234">
        <v>0</v>
      </c>
      <c r="O1913" s="234">
        <v>1230.8725765151514</v>
      </c>
      <c r="P1913" s="187">
        <v>1182515.4639089275</v>
      </c>
      <c r="Q1913" s="188">
        <v>1.1162586521476154</v>
      </c>
    </row>
    <row r="1914" spans="1:17" s="4" customFormat="1" ht="11.25" customHeight="1">
      <c r="A1914" s="124">
        <f t="shared" si="29"/>
        <v>410</v>
      </c>
      <c r="B1914" s="53" t="s">
        <v>992</v>
      </c>
      <c r="C1914" s="249">
        <v>4</v>
      </c>
      <c r="D1914" s="55">
        <v>32537</v>
      </c>
      <c r="E1914" s="92">
        <v>210</v>
      </c>
      <c r="F1914" s="53" t="s">
        <v>989</v>
      </c>
      <c r="G1914" s="53" t="s">
        <v>728</v>
      </c>
      <c r="H1914" s="53" t="s">
        <v>990</v>
      </c>
      <c r="I1914" s="53" t="s">
        <v>827</v>
      </c>
      <c r="J1914" s="53" t="s">
        <v>571</v>
      </c>
      <c r="K1914" s="53" t="s">
        <v>826</v>
      </c>
      <c r="L1914" s="234">
        <v>1137.6503751065889</v>
      </c>
      <c r="M1914" s="234">
        <v>819.53420692844702</v>
      </c>
      <c r="N1914" s="234">
        <v>0</v>
      </c>
      <c r="O1914" s="234">
        <v>1321.8431340537261</v>
      </c>
      <c r="P1914" s="187">
        <v>1269912.074331711</v>
      </c>
      <c r="Q1914" s="188">
        <v>1.1162586521476163</v>
      </c>
    </row>
    <row r="1915" spans="1:17" s="4" customFormat="1" ht="11.25" customHeight="1">
      <c r="A1915" s="124">
        <f t="shared" si="29"/>
        <v>410</v>
      </c>
      <c r="B1915" s="53" t="s">
        <v>992</v>
      </c>
      <c r="C1915" s="249">
        <v>5</v>
      </c>
      <c r="D1915" s="55">
        <v>33692</v>
      </c>
      <c r="E1915" s="92">
        <v>210</v>
      </c>
      <c r="F1915" s="53" t="s">
        <v>989</v>
      </c>
      <c r="G1915" s="53" t="s">
        <v>728</v>
      </c>
      <c r="H1915" s="53" t="s">
        <v>990</v>
      </c>
      <c r="I1915" s="53" t="s">
        <v>827</v>
      </c>
      <c r="J1915" s="53" t="s">
        <v>571</v>
      </c>
      <c r="K1915" s="53" t="s">
        <v>826</v>
      </c>
      <c r="L1915" s="234">
        <v>977.06752617454003</v>
      </c>
      <c r="M1915" s="234">
        <v>703.85443340091899</v>
      </c>
      <c r="N1915" s="234">
        <v>0</v>
      </c>
      <c r="O1915" s="234">
        <v>1135.260910769417</v>
      </c>
      <c r="P1915" s="187">
        <v>1090660.0798247973</v>
      </c>
      <c r="Q1915" s="188">
        <v>1.1162586521476157</v>
      </c>
    </row>
    <row r="1916" spans="1:17" ht="11.25" customHeight="1">
      <c r="A1916" s="124">
        <f t="shared" si="29"/>
        <v>410</v>
      </c>
      <c r="B1916" s="53" t="s">
        <v>992</v>
      </c>
      <c r="C1916" s="249">
        <v>6</v>
      </c>
      <c r="D1916" s="55">
        <v>34058</v>
      </c>
      <c r="E1916" s="92">
        <v>210</v>
      </c>
      <c r="F1916" s="53" t="s">
        <v>989</v>
      </c>
      <c r="G1916" s="53" t="s">
        <v>728</v>
      </c>
      <c r="H1916" s="53" t="s">
        <v>990</v>
      </c>
      <c r="I1916" s="53" t="s">
        <v>827</v>
      </c>
      <c r="J1916" s="53" t="s">
        <v>571</v>
      </c>
      <c r="K1916" s="53" t="s">
        <v>826</v>
      </c>
      <c r="L1916" s="234">
        <v>946.75395251222142</v>
      </c>
      <c r="M1916" s="234">
        <v>682.01731094738204</v>
      </c>
      <c r="N1916" s="234">
        <v>0</v>
      </c>
      <c r="O1916" s="234">
        <v>1100.0393786617046</v>
      </c>
      <c r="P1916" s="187">
        <v>1056822.2909467209</v>
      </c>
      <c r="Q1916" s="188">
        <v>1.1162586521476165</v>
      </c>
    </row>
    <row r="1917" spans="1:17" ht="11.25" customHeight="1">
      <c r="A1917" s="267">
        <f t="shared" si="29"/>
        <v>411</v>
      </c>
      <c r="B1917" s="209" t="s">
        <v>748</v>
      </c>
      <c r="C1917" s="248">
        <v>0</v>
      </c>
      <c r="D1917" s="210"/>
      <c r="E1917" s="271">
        <f>SUM(E1918:E1921)</f>
        <v>1200</v>
      </c>
      <c r="F1917" s="209" t="s">
        <v>300</v>
      </c>
      <c r="G1917" s="209" t="s">
        <v>326</v>
      </c>
      <c r="H1917" s="209" t="s">
        <v>749</v>
      </c>
      <c r="I1917" s="209" t="s">
        <v>827</v>
      </c>
      <c r="J1917" s="209" t="s">
        <v>571</v>
      </c>
      <c r="K1917" s="209" t="s">
        <v>826</v>
      </c>
      <c r="L1917" s="244">
        <v>6828.0586072610004</v>
      </c>
      <c r="M1917" s="244">
        <v>4790.6570000000002</v>
      </c>
      <c r="N1917" s="244">
        <v>0</v>
      </c>
      <c r="O1917" s="244">
        <v>279.85000000000002</v>
      </c>
      <c r="P1917" s="211">
        <v>6584634.2870317679</v>
      </c>
      <c r="Q1917" s="212">
        <v>0.96434940965937621</v>
      </c>
    </row>
    <row r="1918" spans="1:17" ht="11.25" customHeight="1">
      <c r="A1918" s="124">
        <f t="shared" si="29"/>
        <v>411</v>
      </c>
      <c r="B1918" s="53" t="s">
        <v>748</v>
      </c>
      <c r="C1918" s="249">
        <v>1</v>
      </c>
      <c r="D1918" s="55">
        <v>40219</v>
      </c>
      <c r="E1918" s="92">
        <v>300</v>
      </c>
      <c r="F1918" s="53" t="s">
        <v>300</v>
      </c>
      <c r="G1918" s="53" t="s">
        <v>326</v>
      </c>
      <c r="H1918" s="53" t="s">
        <v>749</v>
      </c>
      <c r="I1918" s="53" t="s">
        <v>827</v>
      </c>
      <c r="J1918" s="53" t="s">
        <v>571</v>
      </c>
      <c r="K1918" s="53" t="s">
        <v>826</v>
      </c>
      <c r="L1918" s="234">
        <v>1734.3377465496478</v>
      </c>
      <c r="M1918" s="234">
        <v>1245.0454999999999</v>
      </c>
      <c r="N1918" s="234">
        <v>0</v>
      </c>
      <c r="O1918" s="234">
        <v>108.65</v>
      </c>
      <c r="P1918" s="187">
        <v>1711395.4171528204</v>
      </c>
      <c r="Q1918" s="188">
        <v>0.98677170612098497</v>
      </c>
    </row>
    <row r="1919" spans="1:17" ht="11.25" customHeight="1">
      <c r="A1919" s="124">
        <f t="shared" si="29"/>
        <v>411</v>
      </c>
      <c r="B1919" s="53" t="s">
        <v>748</v>
      </c>
      <c r="C1919" s="249">
        <v>2</v>
      </c>
      <c r="D1919" s="55">
        <v>40355</v>
      </c>
      <c r="E1919" s="92">
        <v>300</v>
      </c>
      <c r="F1919" s="53" t="s">
        <v>300</v>
      </c>
      <c r="G1919" s="53" t="s">
        <v>326</v>
      </c>
      <c r="H1919" s="53" t="s">
        <v>749</v>
      </c>
      <c r="I1919" s="53" t="s">
        <v>827</v>
      </c>
      <c r="J1919" s="53" t="s">
        <v>571</v>
      </c>
      <c r="K1919" s="53" t="s">
        <v>826</v>
      </c>
      <c r="L1919" s="234">
        <v>1650.159173919352</v>
      </c>
      <c r="M1919" s="234">
        <v>1124.7145</v>
      </c>
      <c r="N1919" s="234">
        <v>0</v>
      </c>
      <c r="O1919" s="234">
        <v>98.15</v>
      </c>
      <c r="P1919" s="187">
        <v>1545992.6918275028</v>
      </c>
      <c r="Q1919" s="188">
        <v>0.93687488835126143</v>
      </c>
    </row>
    <row r="1920" spans="1:17" ht="11.25" customHeight="1">
      <c r="A1920" s="124">
        <f t="shared" si="29"/>
        <v>411</v>
      </c>
      <c r="B1920" s="53" t="s">
        <v>67</v>
      </c>
      <c r="C1920" s="249">
        <v>3</v>
      </c>
      <c r="D1920" s="55">
        <v>40905</v>
      </c>
      <c r="E1920" s="92">
        <v>300</v>
      </c>
      <c r="F1920" s="53" t="s">
        <v>300</v>
      </c>
      <c r="G1920" s="53" t="s">
        <v>326</v>
      </c>
      <c r="H1920" s="53" t="s">
        <v>749</v>
      </c>
      <c r="I1920" s="53" t="s">
        <v>827</v>
      </c>
      <c r="J1920" s="53" t="s">
        <v>571</v>
      </c>
      <c r="K1920" s="53" t="s">
        <v>826</v>
      </c>
      <c r="L1920" s="234">
        <v>1699.4830245302169</v>
      </c>
      <c r="M1920" s="234">
        <v>1200.3215</v>
      </c>
      <c r="N1920" s="234">
        <v>0</v>
      </c>
      <c r="O1920" s="234">
        <v>68.400000000000006</v>
      </c>
      <c r="P1920" s="187">
        <v>1649805.511368321</v>
      </c>
      <c r="Q1920" s="188">
        <v>0.97076904420647092</v>
      </c>
    </row>
    <row r="1921" spans="1:17" ht="11.25" customHeight="1">
      <c r="A1921" s="124">
        <f t="shared" si="29"/>
        <v>411</v>
      </c>
      <c r="B1921" s="53" t="s">
        <v>67</v>
      </c>
      <c r="C1921" s="249">
        <v>4</v>
      </c>
      <c r="D1921" s="55">
        <v>40996</v>
      </c>
      <c r="E1921" s="92">
        <v>300</v>
      </c>
      <c r="F1921" s="53" t="s">
        <v>300</v>
      </c>
      <c r="G1921" s="53" t="s">
        <v>326</v>
      </c>
      <c r="H1921" s="53" t="s">
        <v>749</v>
      </c>
      <c r="I1921" s="53" t="s">
        <v>827</v>
      </c>
      <c r="J1921" s="53" t="s">
        <v>571</v>
      </c>
      <c r="K1921" s="53" t="s">
        <v>826</v>
      </c>
      <c r="L1921" s="234">
        <v>1744.0786622617834</v>
      </c>
      <c r="M1921" s="234">
        <v>1220.5754999999999</v>
      </c>
      <c r="N1921" s="234">
        <v>0</v>
      </c>
      <c r="O1921" s="234">
        <v>4.6500000000000004</v>
      </c>
      <c r="P1921" s="187">
        <v>1677440.666683123</v>
      </c>
      <c r="Q1921" s="188">
        <v>0.961791863509045</v>
      </c>
    </row>
    <row r="1922" spans="1:17" s="4" customFormat="1" ht="11.25" customHeight="1">
      <c r="A1922" s="267">
        <f t="shared" si="29"/>
        <v>412</v>
      </c>
      <c r="B1922" s="209" t="s">
        <v>849</v>
      </c>
      <c r="C1922" s="248">
        <v>0</v>
      </c>
      <c r="D1922" s="210"/>
      <c r="E1922" s="271">
        <f>SUM(E1923:E1927)</f>
        <v>250</v>
      </c>
      <c r="F1922" s="209" t="s">
        <v>315</v>
      </c>
      <c r="G1922" s="209" t="s">
        <v>728</v>
      </c>
      <c r="H1922" s="209" t="s">
        <v>857</v>
      </c>
      <c r="I1922" s="209" t="s">
        <v>94</v>
      </c>
      <c r="J1922" s="209"/>
      <c r="K1922" s="209"/>
      <c r="L1922" s="244">
        <v>1259.9684999999999</v>
      </c>
      <c r="M1922" s="244">
        <v>0</v>
      </c>
      <c r="N1922" s="244">
        <v>0</v>
      </c>
      <c r="O1922" s="244">
        <v>0</v>
      </c>
      <c r="P1922" s="211">
        <v>0</v>
      </c>
      <c r="Q1922" s="212">
        <v>0</v>
      </c>
    </row>
    <row r="1923" spans="1:17" ht="11.25" customHeight="1">
      <c r="A1923" s="124">
        <f t="shared" si="29"/>
        <v>412</v>
      </c>
      <c r="B1923" s="53" t="s">
        <v>849</v>
      </c>
      <c r="C1923" s="249">
        <v>1</v>
      </c>
      <c r="D1923" s="55">
        <v>38264</v>
      </c>
      <c r="E1923" s="8">
        <v>50</v>
      </c>
      <c r="F1923" s="53" t="s">
        <v>315</v>
      </c>
      <c r="G1923" s="53" t="s">
        <v>728</v>
      </c>
      <c r="H1923" s="53" t="s">
        <v>857</v>
      </c>
      <c r="I1923" s="53" t="s">
        <v>94</v>
      </c>
      <c r="J1923" s="53"/>
      <c r="K1923" s="53"/>
      <c r="L1923" s="234">
        <v>249.19775000000001</v>
      </c>
      <c r="M1923" s="205">
        <v>0</v>
      </c>
      <c r="N1923" s="205">
        <v>0</v>
      </c>
      <c r="O1923" s="205">
        <v>0</v>
      </c>
      <c r="P1923" s="187">
        <v>0</v>
      </c>
      <c r="Q1923" s="188">
        <v>0</v>
      </c>
    </row>
    <row r="1924" spans="1:17" ht="11.25" customHeight="1">
      <c r="A1924" s="124">
        <f t="shared" ref="A1924:A1987" si="30">IF(C1924&gt;0,A1923,A1923+1)</f>
        <v>412</v>
      </c>
      <c r="B1924" s="53" t="s">
        <v>849</v>
      </c>
      <c r="C1924" s="249">
        <v>2</v>
      </c>
      <c r="D1924" s="55">
        <v>38234</v>
      </c>
      <c r="E1924" s="8">
        <v>50</v>
      </c>
      <c r="F1924" s="53" t="s">
        <v>315</v>
      </c>
      <c r="G1924" s="53" t="s">
        <v>728</v>
      </c>
      <c r="H1924" s="53" t="s">
        <v>857</v>
      </c>
      <c r="I1924" s="53" t="s">
        <v>94</v>
      </c>
      <c r="J1924" s="53"/>
      <c r="K1924" s="53"/>
      <c r="L1924" s="234">
        <v>296.45029999999997</v>
      </c>
      <c r="M1924" s="205">
        <v>0</v>
      </c>
      <c r="N1924" s="205">
        <v>0</v>
      </c>
      <c r="O1924" s="205">
        <v>0</v>
      </c>
      <c r="P1924" s="187">
        <v>0</v>
      </c>
      <c r="Q1924" s="188">
        <v>0</v>
      </c>
    </row>
    <row r="1925" spans="1:17" ht="11.25" customHeight="1">
      <c r="A1925" s="124">
        <f t="shared" si="30"/>
        <v>412</v>
      </c>
      <c r="B1925" s="53" t="s">
        <v>849</v>
      </c>
      <c r="C1925" s="249">
        <v>3</v>
      </c>
      <c r="D1925" s="55">
        <v>38231</v>
      </c>
      <c r="E1925" s="8">
        <v>50</v>
      </c>
      <c r="F1925" s="53" t="s">
        <v>315</v>
      </c>
      <c r="G1925" s="53" t="s">
        <v>728</v>
      </c>
      <c r="H1925" s="53" t="s">
        <v>857</v>
      </c>
      <c r="I1925" s="53" t="s">
        <v>94</v>
      </c>
      <c r="J1925" s="53"/>
      <c r="K1925" s="53"/>
      <c r="L1925" s="234">
        <v>237.09855000000002</v>
      </c>
      <c r="M1925" s="205">
        <v>0</v>
      </c>
      <c r="N1925" s="205">
        <v>0</v>
      </c>
      <c r="O1925" s="205">
        <v>0</v>
      </c>
      <c r="P1925" s="187">
        <v>0</v>
      </c>
      <c r="Q1925" s="188">
        <v>0</v>
      </c>
    </row>
    <row r="1926" spans="1:17" s="4" customFormat="1" ht="11.25" customHeight="1">
      <c r="A1926" s="124">
        <f t="shared" si="30"/>
        <v>412</v>
      </c>
      <c r="B1926" s="53" t="s">
        <v>849</v>
      </c>
      <c r="C1926" s="249">
        <v>4</v>
      </c>
      <c r="D1926" s="55">
        <v>38231</v>
      </c>
      <c r="E1926" s="8">
        <v>50</v>
      </c>
      <c r="F1926" s="53" t="s">
        <v>315</v>
      </c>
      <c r="G1926" s="53" t="s">
        <v>728</v>
      </c>
      <c r="H1926" s="53" t="s">
        <v>857</v>
      </c>
      <c r="I1926" s="53" t="s">
        <v>94</v>
      </c>
      <c r="J1926" s="53"/>
      <c r="K1926" s="53"/>
      <c r="L1926" s="234">
        <v>216.68115</v>
      </c>
      <c r="M1926" s="205">
        <v>0</v>
      </c>
      <c r="N1926" s="205">
        <v>0</v>
      </c>
      <c r="O1926" s="205">
        <v>0</v>
      </c>
      <c r="P1926" s="187">
        <v>0</v>
      </c>
      <c r="Q1926" s="188">
        <v>0</v>
      </c>
    </row>
    <row r="1927" spans="1:17" ht="11.25" customHeight="1">
      <c r="A1927" s="124">
        <f t="shared" si="30"/>
        <v>412</v>
      </c>
      <c r="B1927" s="53" t="s">
        <v>849</v>
      </c>
      <c r="C1927" s="249">
        <v>5</v>
      </c>
      <c r="D1927" s="55">
        <v>38336</v>
      </c>
      <c r="E1927" s="8">
        <v>50</v>
      </c>
      <c r="F1927" s="53" t="s">
        <v>315</v>
      </c>
      <c r="G1927" s="53" t="s">
        <v>728</v>
      </c>
      <c r="H1927" s="53" t="s">
        <v>857</v>
      </c>
      <c r="I1927" s="53" t="s">
        <v>94</v>
      </c>
      <c r="J1927" s="53"/>
      <c r="K1927" s="53"/>
      <c r="L1927" s="234">
        <v>260.54075</v>
      </c>
      <c r="M1927" s="205">
        <v>0</v>
      </c>
      <c r="N1927" s="205">
        <v>0</v>
      </c>
      <c r="O1927" s="205">
        <v>0</v>
      </c>
      <c r="P1927" s="187">
        <v>0</v>
      </c>
      <c r="Q1927" s="188">
        <v>0</v>
      </c>
    </row>
    <row r="1928" spans="1:17" ht="11.25" customHeight="1">
      <c r="A1928" s="267">
        <f t="shared" si="30"/>
        <v>413</v>
      </c>
      <c r="B1928" s="209" t="s">
        <v>542</v>
      </c>
      <c r="C1928" s="248">
        <v>0</v>
      </c>
      <c r="D1928" s="210"/>
      <c r="E1928" s="271">
        <f>SUM(E1929:E1934)</f>
        <v>1200</v>
      </c>
      <c r="F1928" s="209" t="s">
        <v>315</v>
      </c>
      <c r="G1928" s="209" t="s">
        <v>728</v>
      </c>
      <c r="H1928" s="209" t="s">
        <v>857</v>
      </c>
      <c r="I1928" s="209" t="s">
        <v>94</v>
      </c>
      <c r="J1928" s="209"/>
      <c r="K1928" s="209"/>
      <c r="L1928" s="244">
        <v>3577.8110500000003</v>
      </c>
      <c r="M1928" s="244">
        <v>0</v>
      </c>
      <c r="N1928" s="244">
        <v>0</v>
      </c>
      <c r="O1928" s="244">
        <v>0</v>
      </c>
      <c r="P1928" s="211">
        <v>0</v>
      </c>
      <c r="Q1928" s="212">
        <v>0</v>
      </c>
    </row>
    <row r="1929" spans="1:17" ht="11.25" customHeight="1">
      <c r="A1929" s="124">
        <f t="shared" si="30"/>
        <v>413</v>
      </c>
      <c r="B1929" s="53" t="s">
        <v>542</v>
      </c>
      <c r="C1929" s="249">
        <v>1</v>
      </c>
      <c r="D1929" s="55">
        <v>38384</v>
      </c>
      <c r="E1929" s="8">
        <v>200</v>
      </c>
      <c r="F1929" s="53" t="s">
        <v>315</v>
      </c>
      <c r="G1929" s="53" t="s">
        <v>728</v>
      </c>
      <c r="H1929" s="53" t="s">
        <v>857</v>
      </c>
      <c r="I1929" s="53" t="s">
        <v>94</v>
      </c>
      <c r="J1929" s="53"/>
      <c r="K1929" s="53"/>
      <c r="L1929" s="234">
        <v>511.51954999999992</v>
      </c>
      <c r="M1929" s="205">
        <v>0</v>
      </c>
      <c r="N1929" s="205">
        <v>0</v>
      </c>
      <c r="O1929" s="205">
        <v>0</v>
      </c>
      <c r="P1929" s="187">
        <v>0</v>
      </c>
      <c r="Q1929" s="188">
        <v>0</v>
      </c>
    </row>
    <row r="1930" spans="1:17" s="4" customFormat="1" ht="11.25" customHeight="1">
      <c r="A1930" s="124">
        <f t="shared" si="30"/>
        <v>413</v>
      </c>
      <c r="B1930" s="53" t="s">
        <v>542</v>
      </c>
      <c r="C1930" s="249">
        <v>2</v>
      </c>
      <c r="D1930" s="55">
        <v>38472</v>
      </c>
      <c r="E1930" s="8">
        <v>200</v>
      </c>
      <c r="F1930" s="53" t="s">
        <v>315</v>
      </c>
      <c r="G1930" s="53" t="s">
        <v>728</v>
      </c>
      <c r="H1930" s="53" t="s">
        <v>857</v>
      </c>
      <c r="I1930" s="53" t="s">
        <v>94</v>
      </c>
      <c r="J1930" s="53"/>
      <c r="K1930" s="53"/>
      <c r="L1930" s="234">
        <v>627.81515000000002</v>
      </c>
      <c r="M1930" s="205">
        <v>0</v>
      </c>
      <c r="N1930" s="205">
        <v>0</v>
      </c>
      <c r="O1930" s="205">
        <v>0</v>
      </c>
      <c r="P1930" s="187">
        <v>0</v>
      </c>
      <c r="Q1930" s="188">
        <v>0</v>
      </c>
    </row>
    <row r="1931" spans="1:17" ht="11.25" customHeight="1">
      <c r="A1931" s="124">
        <f t="shared" si="30"/>
        <v>413</v>
      </c>
      <c r="B1931" s="53" t="s">
        <v>542</v>
      </c>
      <c r="C1931" s="249">
        <v>3</v>
      </c>
      <c r="D1931" s="55">
        <v>38594</v>
      </c>
      <c r="E1931" s="8">
        <v>200</v>
      </c>
      <c r="F1931" s="91" t="s">
        <v>315</v>
      </c>
      <c r="G1931" s="91" t="s">
        <v>728</v>
      </c>
      <c r="H1931" s="91" t="s">
        <v>857</v>
      </c>
      <c r="I1931" s="53" t="s">
        <v>94</v>
      </c>
      <c r="J1931" s="53"/>
      <c r="K1931" s="53"/>
      <c r="L1931" s="234">
        <v>607.27835000000005</v>
      </c>
      <c r="M1931" s="205">
        <v>0</v>
      </c>
      <c r="N1931" s="205">
        <v>0</v>
      </c>
      <c r="O1931" s="205">
        <v>0</v>
      </c>
      <c r="P1931" s="187">
        <v>0</v>
      </c>
      <c r="Q1931" s="188">
        <v>0</v>
      </c>
    </row>
    <row r="1932" spans="1:17" ht="11.25" customHeight="1">
      <c r="A1932" s="124">
        <f t="shared" si="30"/>
        <v>413</v>
      </c>
      <c r="B1932" s="53" t="s">
        <v>542</v>
      </c>
      <c r="C1932" s="249">
        <v>4</v>
      </c>
      <c r="D1932" s="55">
        <v>38638</v>
      </c>
      <c r="E1932" s="8">
        <v>200</v>
      </c>
      <c r="F1932" s="91" t="s">
        <v>315</v>
      </c>
      <c r="G1932" s="91" t="s">
        <v>728</v>
      </c>
      <c r="H1932" s="91" t="s">
        <v>857</v>
      </c>
      <c r="I1932" s="53" t="s">
        <v>94</v>
      </c>
      <c r="J1932" s="53"/>
      <c r="K1932" s="53"/>
      <c r="L1932" s="234">
        <v>558.35420000000011</v>
      </c>
      <c r="M1932" s="205">
        <v>0</v>
      </c>
      <c r="N1932" s="205">
        <v>0</v>
      </c>
      <c r="O1932" s="205">
        <v>0</v>
      </c>
      <c r="P1932" s="187">
        <v>0</v>
      </c>
      <c r="Q1932" s="188">
        <v>0</v>
      </c>
    </row>
    <row r="1933" spans="1:17" ht="11.25" customHeight="1">
      <c r="A1933" s="124">
        <f t="shared" si="30"/>
        <v>413</v>
      </c>
      <c r="B1933" s="53" t="s">
        <v>542</v>
      </c>
      <c r="C1933" s="249">
        <v>5</v>
      </c>
      <c r="D1933" s="55">
        <v>38783</v>
      </c>
      <c r="E1933" s="8">
        <v>200</v>
      </c>
      <c r="F1933" s="91" t="s">
        <v>315</v>
      </c>
      <c r="G1933" s="91" t="s">
        <v>728</v>
      </c>
      <c r="H1933" s="91" t="s">
        <v>857</v>
      </c>
      <c r="I1933" s="53" t="s">
        <v>94</v>
      </c>
      <c r="J1933" s="53"/>
      <c r="K1933" s="53"/>
      <c r="L1933" s="234">
        <v>642.95904999999993</v>
      </c>
      <c r="M1933" s="205">
        <v>0</v>
      </c>
      <c r="N1933" s="205">
        <v>0</v>
      </c>
      <c r="O1933" s="205">
        <v>0</v>
      </c>
      <c r="P1933" s="187">
        <v>0</v>
      </c>
      <c r="Q1933" s="188">
        <v>0</v>
      </c>
    </row>
    <row r="1934" spans="1:17" ht="11.25" customHeight="1">
      <c r="A1934" s="124">
        <f t="shared" si="30"/>
        <v>413</v>
      </c>
      <c r="B1934" s="53" t="s">
        <v>542</v>
      </c>
      <c r="C1934" s="249">
        <v>6</v>
      </c>
      <c r="D1934" s="55">
        <v>38888</v>
      </c>
      <c r="E1934" s="8">
        <v>200</v>
      </c>
      <c r="F1934" s="123" t="s">
        <v>135</v>
      </c>
      <c r="G1934" s="123" t="s">
        <v>728</v>
      </c>
      <c r="H1934" s="123" t="s">
        <v>136</v>
      </c>
      <c r="I1934" s="53" t="s">
        <v>94</v>
      </c>
      <c r="J1934" s="53"/>
      <c r="K1934" s="53"/>
      <c r="L1934" s="234">
        <v>629.88474999999994</v>
      </c>
      <c r="M1934" s="205">
        <v>0</v>
      </c>
      <c r="N1934" s="205">
        <v>0</v>
      </c>
      <c r="O1934" s="205">
        <v>0</v>
      </c>
      <c r="P1934" s="187">
        <v>0</v>
      </c>
      <c r="Q1934" s="188">
        <v>0</v>
      </c>
    </row>
    <row r="1935" spans="1:17" s="4" customFormat="1" ht="11.25" customHeight="1">
      <c r="A1935" s="267">
        <f t="shared" si="30"/>
        <v>414</v>
      </c>
      <c r="B1935" s="209" t="s">
        <v>428</v>
      </c>
      <c r="C1935" s="248">
        <v>0</v>
      </c>
      <c r="D1935" s="210"/>
      <c r="E1935" s="271">
        <f>SUM(E1936:E1941)</f>
        <v>300</v>
      </c>
      <c r="F1935" s="209" t="s">
        <v>135</v>
      </c>
      <c r="G1935" s="209" t="s">
        <v>728</v>
      </c>
      <c r="H1935" s="209" t="s">
        <v>136</v>
      </c>
      <c r="I1935" s="209" t="s">
        <v>94</v>
      </c>
      <c r="J1935" s="209"/>
      <c r="K1935" s="209"/>
      <c r="L1935" s="244">
        <v>1313.3104499999999</v>
      </c>
      <c r="M1935" s="244">
        <v>0</v>
      </c>
      <c r="N1935" s="244">
        <v>0</v>
      </c>
      <c r="O1935" s="244">
        <v>0</v>
      </c>
      <c r="P1935" s="211">
        <v>0</v>
      </c>
      <c r="Q1935" s="212">
        <v>0</v>
      </c>
    </row>
    <row r="1936" spans="1:17" ht="11.25" customHeight="1">
      <c r="A1936" s="124">
        <f t="shared" si="30"/>
        <v>414</v>
      </c>
      <c r="B1936" s="53" t="s">
        <v>428</v>
      </c>
      <c r="C1936" s="249">
        <v>1</v>
      </c>
      <c r="D1936" s="55">
        <v>24215</v>
      </c>
      <c r="E1936" s="8">
        <v>50</v>
      </c>
      <c r="F1936" s="53" t="s">
        <v>135</v>
      </c>
      <c r="G1936" s="53" t="s">
        <v>728</v>
      </c>
      <c r="H1936" s="53" t="s">
        <v>136</v>
      </c>
      <c r="I1936" s="53" t="s">
        <v>94</v>
      </c>
      <c r="J1936" s="53"/>
      <c r="K1936" s="53"/>
      <c r="L1936" s="234">
        <v>259.86415</v>
      </c>
      <c r="M1936" s="205">
        <v>0</v>
      </c>
      <c r="N1936" s="205">
        <v>0</v>
      </c>
      <c r="O1936" s="205">
        <v>0</v>
      </c>
      <c r="P1936" s="187">
        <v>0</v>
      </c>
      <c r="Q1936" s="188">
        <v>0</v>
      </c>
    </row>
    <row r="1937" spans="1:17" ht="11.25" customHeight="1">
      <c r="A1937" s="124">
        <f t="shared" si="30"/>
        <v>414</v>
      </c>
      <c r="B1937" s="53" t="s">
        <v>428</v>
      </c>
      <c r="C1937" s="249">
        <v>2</v>
      </c>
      <c r="D1937" s="55">
        <v>24272</v>
      </c>
      <c r="E1937" s="8">
        <v>50</v>
      </c>
      <c r="F1937" s="53" t="s">
        <v>135</v>
      </c>
      <c r="G1937" s="53" t="s">
        <v>728</v>
      </c>
      <c r="H1937" s="53" t="s">
        <v>136</v>
      </c>
      <c r="I1937" s="53" t="s">
        <v>94</v>
      </c>
      <c r="J1937" s="53"/>
      <c r="K1937" s="53"/>
      <c r="L1937" s="234">
        <v>180.37360000000004</v>
      </c>
      <c r="M1937" s="205">
        <v>0</v>
      </c>
      <c r="N1937" s="205">
        <v>0</v>
      </c>
      <c r="O1937" s="205">
        <v>0</v>
      </c>
      <c r="P1937" s="187">
        <v>0</v>
      </c>
      <c r="Q1937" s="188">
        <v>0</v>
      </c>
    </row>
    <row r="1938" spans="1:17" s="97" customFormat="1" ht="11.25" customHeight="1">
      <c r="A1938" s="124">
        <f t="shared" si="30"/>
        <v>414</v>
      </c>
      <c r="B1938" s="53" t="s">
        <v>428</v>
      </c>
      <c r="C1938" s="249">
        <v>3</v>
      </c>
      <c r="D1938" s="55">
        <v>24470</v>
      </c>
      <c r="E1938" s="8">
        <v>50</v>
      </c>
      <c r="F1938" s="53" t="s">
        <v>135</v>
      </c>
      <c r="G1938" s="53" t="s">
        <v>728</v>
      </c>
      <c r="H1938" s="53" t="s">
        <v>136</v>
      </c>
      <c r="I1938" s="53" t="s">
        <v>94</v>
      </c>
      <c r="J1938" s="53"/>
      <c r="K1938" s="53"/>
      <c r="L1938" s="234">
        <v>228.54154999999997</v>
      </c>
      <c r="M1938" s="205">
        <v>0</v>
      </c>
      <c r="N1938" s="205">
        <v>0</v>
      </c>
      <c r="O1938" s="205">
        <v>0</v>
      </c>
      <c r="P1938" s="187">
        <v>0</v>
      </c>
      <c r="Q1938" s="188">
        <v>0</v>
      </c>
    </row>
    <row r="1939" spans="1:17" ht="11.25" customHeight="1">
      <c r="A1939" s="124">
        <f t="shared" si="30"/>
        <v>414</v>
      </c>
      <c r="B1939" s="53" t="s">
        <v>428</v>
      </c>
      <c r="C1939" s="249">
        <v>4</v>
      </c>
      <c r="D1939" s="55">
        <v>24645</v>
      </c>
      <c r="E1939" s="8">
        <v>50</v>
      </c>
      <c r="F1939" s="53" t="s">
        <v>135</v>
      </c>
      <c r="G1939" s="53" t="s">
        <v>728</v>
      </c>
      <c r="H1939" s="53" t="s">
        <v>136</v>
      </c>
      <c r="I1939" s="53" t="s">
        <v>94</v>
      </c>
      <c r="J1939" s="53"/>
      <c r="K1939" s="53"/>
      <c r="L1939" s="234">
        <v>180.06514999999996</v>
      </c>
      <c r="M1939" s="205">
        <v>0</v>
      </c>
      <c r="N1939" s="205">
        <v>0</v>
      </c>
      <c r="O1939" s="205">
        <v>0</v>
      </c>
      <c r="P1939" s="187">
        <v>0</v>
      </c>
      <c r="Q1939" s="188">
        <v>0</v>
      </c>
    </row>
    <row r="1940" spans="1:17" s="4" customFormat="1" ht="11.25" customHeight="1">
      <c r="A1940" s="124">
        <f t="shared" si="30"/>
        <v>414</v>
      </c>
      <c r="B1940" s="136" t="s">
        <v>428</v>
      </c>
      <c r="C1940" s="250">
        <v>5</v>
      </c>
      <c r="D1940" s="138">
        <v>24724</v>
      </c>
      <c r="E1940" s="127">
        <v>50</v>
      </c>
      <c r="F1940" s="136" t="s">
        <v>135</v>
      </c>
      <c r="G1940" s="136" t="s">
        <v>728</v>
      </c>
      <c r="H1940" s="136" t="s">
        <v>136</v>
      </c>
      <c r="I1940" s="136" t="s">
        <v>94</v>
      </c>
      <c r="J1940" s="136"/>
      <c r="K1940" s="136"/>
      <c r="L1940" s="234">
        <v>207.01970000000003</v>
      </c>
      <c r="M1940" s="205">
        <v>0</v>
      </c>
      <c r="N1940" s="205">
        <v>0</v>
      </c>
      <c r="O1940" s="205">
        <v>0</v>
      </c>
      <c r="P1940" s="187">
        <v>0</v>
      </c>
      <c r="Q1940" s="188">
        <v>0</v>
      </c>
    </row>
    <row r="1941" spans="1:17" ht="11.25" customHeight="1">
      <c r="A1941" s="124">
        <f t="shared" si="30"/>
        <v>414</v>
      </c>
      <c r="B1941" s="136" t="s">
        <v>428</v>
      </c>
      <c r="C1941" s="250">
        <v>6</v>
      </c>
      <c r="D1941" s="138">
        <v>24802</v>
      </c>
      <c r="E1941" s="127">
        <v>50</v>
      </c>
      <c r="F1941" s="136" t="s">
        <v>135</v>
      </c>
      <c r="G1941" s="136" t="s">
        <v>728</v>
      </c>
      <c r="H1941" s="136" t="s">
        <v>136</v>
      </c>
      <c r="I1941" s="136" t="s">
        <v>94</v>
      </c>
      <c r="J1941" s="136"/>
      <c r="K1941" s="136"/>
      <c r="L1941" s="234">
        <v>257.44629999999995</v>
      </c>
      <c r="M1941" s="205">
        <v>0</v>
      </c>
      <c r="N1941" s="205">
        <v>0</v>
      </c>
      <c r="O1941" s="205">
        <v>0</v>
      </c>
      <c r="P1941" s="187">
        <v>0</v>
      </c>
      <c r="Q1941" s="188">
        <v>0</v>
      </c>
    </row>
    <row r="1942" spans="1:17" ht="11.25" customHeight="1">
      <c r="A1942" s="267">
        <f t="shared" si="30"/>
        <v>415</v>
      </c>
      <c r="B1942" s="218" t="s">
        <v>627</v>
      </c>
      <c r="C1942" s="251">
        <v>0</v>
      </c>
      <c r="D1942" s="219"/>
      <c r="E1942" s="271">
        <f>SUM(E1943:E1946)</f>
        <v>1600</v>
      </c>
      <c r="F1942" s="218" t="s">
        <v>443</v>
      </c>
      <c r="G1942" s="218" t="s">
        <v>728</v>
      </c>
      <c r="H1942" s="218" t="s">
        <v>444</v>
      </c>
      <c r="I1942" s="218" t="s">
        <v>827</v>
      </c>
      <c r="J1942" s="218" t="s">
        <v>571</v>
      </c>
      <c r="K1942" s="218" t="s">
        <v>826</v>
      </c>
      <c r="L1942" s="244">
        <v>11779.834999999999</v>
      </c>
      <c r="M1942" s="244">
        <v>7968.4966999999997</v>
      </c>
      <c r="N1942" s="244">
        <v>0</v>
      </c>
      <c r="O1942" s="244">
        <v>2260.5</v>
      </c>
      <c r="P1942" s="211">
        <v>11651264.412215624</v>
      </c>
      <c r="Q1942" s="212">
        <v>0.98908553576647085</v>
      </c>
    </row>
    <row r="1943" spans="1:17" s="4" customFormat="1" ht="11.25" customHeight="1">
      <c r="A1943" s="124">
        <f t="shared" si="30"/>
        <v>415</v>
      </c>
      <c r="B1943" s="53" t="s">
        <v>627</v>
      </c>
      <c r="C1943" s="249">
        <v>1</v>
      </c>
      <c r="D1943" s="55">
        <v>39437</v>
      </c>
      <c r="E1943" s="92">
        <v>300</v>
      </c>
      <c r="F1943" s="53" t="s">
        <v>443</v>
      </c>
      <c r="G1943" s="53" t="s">
        <v>728</v>
      </c>
      <c r="H1943" s="53" t="s">
        <v>444</v>
      </c>
      <c r="I1943" s="53" t="s">
        <v>827</v>
      </c>
      <c r="J1943" s="53" t="s">
        <v>571</v>
      </c>
      <c r="K1943" s="53" t="s">
        <v>826</v>
      </c>
      <c r="L1943" s="234">
        <v>2328.8389999999999</v>
      </c>
      <c r="M1943" s="234">
        <v>1562.2117000000001</v>
      </c>
      <c r="N1943" s="234">
        <v>0</v>
      </c>
      <c r="O1943" s="234">
        <v>215.49</v>
      </c>
      <c r="P1943" s="187">
        <v>2314411.0950950366</v>
      </c>
      <c r="Q1943" s="188">
        <v>0.99380467911050807</v>
      </c>
    </row>
    <row r="1944" spans="1:17" ht="11.25" customHeight="1">
      <c r="A1944" s="124">
        <f t="shared" si="30"/>
        <v>415</v>
      </c>
      <c r="B1944" s="53" t="s">
        <v>627</v>
      </c>
      <c r="C1944" s="249">
        <v>2</v>
      </c>
      <c r="D1944" s="55">
        <v>39649</v>
      </c>
      <c r="E1944" s="92">
        <v>300</v>
      </c>
      <c r="F1944" s="53" t="s">
        <v>443</v>
      </c>
      <c r="G1944" s="53" t="s">
        <v>728</v>
      </c>
      <c r="H1944" s="53" t="s">
        <v>444</v>
      </c>
      <c r="I1944" s="53" t="s">
        <v>827</v>
      </c>
      <c r="J1944" s="53" t="s">
        <v>571</v>
      </c>
      <c r="K1944" s="53" t="s">
        <v>826</v>
      </c>
      <c r="L1944" s="234">
        <v>2015.347</v>
      </c>
      <c r="M1944" s="234">
        <v>1347.5292300000001</v>
      </c>
      <c r="N1944" s="234">
        <v>0</v>
      </c>
      <c r="O1944" s="234">
        <v>428.36</v>
      </c>
      <c r="P1944" s="187">
        <v>1996987.8852824534</v>
      </c>
      <c r="Q1944" s="188">
        <v>0.9908903455744611</v>
      </c>
    </row>
    <row r="1945" spans="1:17" s="4" customFormat="1" ht="11.25" customHeight="1">
      <c r="A1945" s="124">
        <f t="shared" si="30"/>
        <v>415</v>
      </c>
      <c r="B1945" s="53" t="s">
        <v>627</v>
      </c>
      <c r="C1945" s="249">
        <v>3</v>
      </c>
      <c r="D1945" s="55">
        <v>42352</v>
      </c>
      <c r="E1945" s="92">
        <v>500</v>
      </c>
      <c r="F1945" s="123" t="s">
        <v>443</v>
      </c>
      <c r="G1945" s="123" t="s">
        <v>728</v>
      </c>
      <c r="H1945" s="123" t="s">
        <v>444</v>
      </c>
      <c r="I1945" s="53" t="s">
        <v>827</v>
      </c>
      <c r="J1945" s="53" t="s">
        <v>571</v>
      </c>
      <c r="K1945" s="53" t="s">
        <v>826</v>
      </c>
      <c r="L1945" s="234">
        <v>4075.0219999999999</v>
      </c>
      <c r="M1945" s="234">
        <v>2742.4252000000001</v>
      </c>
      <c r="N1945" s="234">
        <v>0</v>
      </c>
      <c r="O1945" s="234">
        <v>287.74</v>
      </c>
      <c r="P1945" s="187">
        <v>3977523.1380131328</v>
      </c>
      <c r="Q1945" s="188">
        <v>0.9760740280698198</v>
      </c>
    </row>
    <row r="1946" spans="1:17" ht="11.25" customHeight="1">
      <c r="A1946" s="124">
        <f t="shared" si="30"/>
        <v>415</v>
      </c>
      <c r="B1946" s="53" t="s">
        <v>627</v>
      </c>
      <c r="C1946" s="249">
        <v>4</v>
      </c>
      <c r="D1946" s="55">
        <v>42719</v>
      </c>
      <c r="E1946" s="92">
        <v>500</v>
      </c>
      <c r="F1946" s="123" t="s">
        <v>443</v>
      </c>
      <c r="G1946" s="123" t="s">
        <v>728</v>
      </c>
      <c r="H1946" s="123" t="s">
        <v>444</v>
      </c>
      <c r="I1946" s="53" t="s">
        <v>827</v>
      </c>
      <c r="J1946" s="53" t="s">
        <v>571</v>
      </c>
      <c r="K1946" s="53" t="s">
        <v>826</v>
      </c>
      <c r="L1946" s="234">
        <v>3360.627</v>
      </c>
      <c r="M1946" s="234">
        <v>2316.3305700000001</v>
      </c>
      <c r="N1946" s="234">
        <v>0</v>
      </c>
      <c r="O1946" s="234">
        <v>1328.91</v>
      </c>
      <c r="P1946" s="187">
        <v>3362342.2938250015</v>
      </c>
      <c r="Q1946" s="188">
        <v>1.0005104088686432</v>
      </c>
    </row>
    <row r="1947" spans="1:17" s="4" customFormat="1" ht="11.25" customHeight="1">
      <c r="A1947" s="267">
        <f t="shared" si="30"/>
        <v>416</v>
      </c>
      <c r="B1947" s="209" t="s">
        <v>1262</v>
      </c>
      <c r="C1947" s="248">
        <v>0</v>
      </c>
      <c r="D1947" s="210"/>
      <c r="E1947" s="271">
        <f>SUM(E1948:E1949)</f>
        <v>100</v>
      </c>
      <c r="F1947" s="209" t="s">
        <v>46</v>
      </c>
      <c r="G1947" s="209" t="s">
        <v>728</v>
      </c>
      <c r="H1947" s="209" t="s">
        <v>1263</v>
      </c>
      <c r="I1947" s="209" t="s">
        <v>94</v>
      </c>
      <c r="J1947" s="209"/>
      <c r="K1947" s="209"/>
      <c r="L1947" s="244">
        <v>415.41250000000002</v>
      </c>
      <c r="M1947" s="244">
        <v>0</v>
      </c>
      <c r="N1947" s="244">
        <v>0</v>
      </c>
      <c r="O1947" s="244">
        <v>0</v>
      </c>
      <c r="P1947" s="211">
        <v>0</v>
      </c>
      <c r="Q1947" s="212">
        <v>0</v>
      </c>
    </row>
    <row r="1948" spans="1:17" ht="11.25" customHeight="1">
      <c r="A1948" s="124">
        <f t="shared" si="30"/>
        <v>416</v>
      </c>
      <c r="B1948" s="53" t="s">
        <v>1262</v>
      </c>
      <c r="C1948" s="249">
        <v>1</v>
      </c>
      <c r="D1948" s="55">
        <v>42982</v>
      </c>
      <c r="E1948" s="92">
        <v>50</v>
      </c>
      <c r="F1948" s="123" t="s">
        <v>46</v>
      </c>
      <c r="G1948" s="123" t="s">
        <v>728</v>
      </c>
      <c r="H1948" s="123" t="s">
        <v>1263</v>
      </c>
      <c r="I1948" s="53" t="s">
        <v>94</v>
      </c>
      <c r="J1948" s="53"/>
      <c r="K1948" s="53"/>
      <c r="L1948" s="234">
        <v>237.68559999999997</v>
      </c>
      <c r="M1948" s="205">
        <v>0</v>
      </c>
      <c r="N1948" s="205">
        <v>0</v>
      </c>
      <c r="O1948" s="205">
        <v>0</v>
      </c>
      <c r="P1948" s="187">
        <v>0</v>
      </c>
      <c r="Q1948" s="188">
        <v>0</v>
      </c>
    </row>
    <row r="1949" spans="1:17" ht="11.25" customHeight="1">
      <c r="A1949" s="124">
        <f t="shared" si="30"/>
        <v>416</v>
      </c>
      <c r="B1949" s="136" t="s">
        <v>1262</v>
      </c>
      <c r="C1949" s="250">
        <v>2</v>
      </c>
      <c r="D1949" s="138">
        <v>42982</v>
      </c>
      <c r="E1949" s="128">
        <v>50</v>
      </c>
      <c r="F1949" s="137" t="s">
        <v>46</v>
      </c>
      <c r="G1949" s="137" t="s">
        <v>728</v>
      </c>
      <c r="H1949" s="137" t="s">
        <v>1263</v>
      </c>
      <c r="I1949" s="136" t="s">
        <v>94</v>
      </c>
      <c r="J1949" s="136"/>
      <c r="K1949" s="136"/>
      <c r="L1949" s="234">
        <v>177.72690000000003</v>
      </c>
      <c r="M1949" s="205">
        <v>0</v>
      </c>
      <c r="N1949" s="205">
        <v>0</v>
      </c>
      <c r="O1949" s="205">
        <v>0</v>
      </c>
      <c r="P1949" s="187">
        <v>0</v>
      </c>
      <c r="Q1949" s="188">
        <v>0</v>
      </c>
    </row>
    <row r="1950" spans="1:17" s="4" customFormat="1" ht="11.25" customHeight="1">
      <c r="A1950" s="267">
        <f t="shared" si="30"/>
        <v>417</v>
      </c>
      <c r="B1950" s="209" t="s">
        <v>870</v>
      </c>
      <c r="C1950" s="248">
        <v>0</v>
      </c>
      <c r="D1950" s="210"/>
      <c r="E1950" s="271">
        <f>SUM(E1951:E1956)</f>
        <v>690</v>
      </c>
      <c r="F1950" s="258" t="s">
        <v>501</v>
      </c>
      <c r="G1950" s="258" t="s">
        <v>569</v>
      </c>
      <c r="H1950" s="258" t="s">
        <v>358</v>
      </c>
      <c r="I1950" s="209" t="s">
        <v>94</v>
      </c>
      <c r="J1950" s="209"/>
      <c r="K1950" s="209"/>
      <c r="L1950" s="244">
        <v>3214.1882999999998</v>
      </c>
      <c r="M1950" s="244">
        <v>0</v>
      </c>
      <c r="N1950" s="244">
        <v>0</v>
      </c>
      <c r="O1950" s="244">
        <v>0</v>
      </c>
      <c r="P1950" s="211">
        <v>0</v>
      </c>
      <c r="Q1950" s="212">
        <v>0</v>
      </c>
    </row>
    <row r="1951" spans="1:17" ht="11.25" customHeight="1">
      <c r="A1951" s="124">
        <f t="shared" si="30"/>
        <v>417</v>
      </c>
      <c r="B1951" s="53" t="s">
        <v>871</v>
      </c>
      <c r="C1951" s="249">
        <v>1</v>
      </c>
      <c r="D1951" s="55">
        <v>32090</v>
      </c>
      <c r="E1951" s="8">
        <v>115</v>
      </c>
      <c r="F1951" s="53" t="s">
        <v>501</v>
      </c>
      <c r="G1951" s="53" t="s">
        <v>569</v>
      </c>
      <c r="H1951" s="53" t="s">
        <v>358</v>
      </c>
      <c r="I1951" s="53" t="s">
        <v>94</v>
      </c>
      <c r="J1951" s="53"/>
      <c r="K1951" s="53"/>
      <c r="L1951" s="234">
        <v>573.16974999999979</v>
      </c>
      <c r="M1951" s="205">
        <v>0</v>
      </c>
      <c r="N1951" s="205">
        <v>0</v>
      </c>
      <c r="O1951" s="205">
        <v>0</v>
      </c>
      <c r="P1951" s="187">
        <v>0</v>
      </c>
      <c r="Q1951" s="188">
        <v>0</v>
      </c>
    </row>
    <row r="1952" spans="1:17" ht="11.25" customHeight="1">
      <c r="A1952" s="124">
        <f t="shared" si="30"/>
        <v>417</v>
      </c>
      <c r="B1952" s="53" t="s">
        <v>871</v>
      </c>
      <c r="C1952" s="249">
        <v>2</v>
      </c>
      <c r="D1952" s="55">
        <v>32095</v>
      </c>
      <c r="E1952" s="8">
        <v>115</v>
      </c>
      <c r="F1952" s="53" t="s">
        <v>501</v>
      </c>
      <c r="G1952" s="53" t="s">
        <v>569</v>
      </c>
      <c r="H1952" s="53" t="s">
        <v>358</v>
      </c>
      <c r="I1952" s="53" t="s">
        <v>94</v>
      </c>
      <c r="J1952" s="53"/>
      <c r="K1952" s="53"/>
      <c r="L1952" s="234">
        <v>502.30584999999996</v>
      </c>
      <c r="M1952" s="205">
        <v>0</v>
      </c>
      <c r="N1952" s="205">
        <v>0</v>
      </c>
      <c r="O1952" s="205">
        <v>0</v>
      </c>
      <c r="P1952" s="187">
        <v>0</v>
      </c>
      <c r="Q1952" s="188">
        <v>0</v>
      </c>
    </row>
    <row r="1953" spans="1:17" s="4" customFormat="1" ht="11.25" customHeight="1">
      <c r="A1953" s="124">
        <f t="shared" si="30"/>
        <v>417</v>
      </c>
      <c r="B1953" s="53" t="s">
        <v>871</v>
      </c>
      <c r="C1953" s="249">
        <v>3</v>
      </c>
      <c r="D1953" s="55">
        <v>32101</v>
      </c>
      <c r="E1953" s="8">
        <v>115</v>
      </c>
      <c r="F1953" s="53" t="s">
        <v>501</v>
      </c>
      <c r="G1953" s="53" t="s">
        <v>569</v>
      </c>
      <c r="H1953" s="53" t="s">
        <v>358</v>
      </c>
      <c r="I1953" s="53" t="s">
        <v>94</v>
      </c>
      <c r="J1953" s="53"/>
      <c r="K1953" s="53"/>
      <c r="L1953" s="234">
        <v>534.17570000000012</v>
      </c>
      <c r="M1953" s="205">
        <v>0</v>
      </c>
      <c r="N1953" s="205">
        <v>0</v>
      </c>
      <c r="O1953" s="205">
        <v>0</v>
      </c>
      <c r="P1953" s="187">
        <v>0</v>
      </c>
      <c r="Q1953" s="188">
        <v>0</v>
      </c>
    </row>
    <row r="1954" spans="1:17" ht="11.25" customHeight="1">
      <c r="A1954" s="124">
        <f t="shared" si="30"/>
        <v>417</v>
      </c>
      <c r="B1954" s="53" t="s">
        <v>872</v>
      </c>
      <c r="C1954" s="249">
        <v>4</v>
      </c>
      <c r="D1954" s="55">
        <v>34145</v>
      </c>
      <c r="E1954" s="8">
        <v>115</v>
      </c>
      <c r="F1954" s="53" t="s">
        <v>501</v>
      </c>
      <c r="G1954" s="53" t="s">
        <v>569</v>
      </c>
      <c r="H1954" s="53" t="s">
        <v>358</v>
      </c>
      <c r="I1954" s="53" t="s">
        <v>94</v>
      </c>
      <c r="J1954" s="53"/>
      <c r="K1954" s="53"/>
      <c r="L1954" s="234">
        <v>615.26819999999998</v>
      </c>
      <c r="M1954" s="205">
        <v>0</v>
      </c>
      <c r="N1954" s="205">
        <v>0</v>
      </c>
      <c r="O1954" s="205">
        <v>0</v>
      </c>
      <c r="P1954" s="187">
        <v>0</v>
      </c>
      <c r="Q1954" s="188">
        <v>0</v>
      </c>
    </row>
    <row r="1955" spans="1:17" s="4" customFormat="1" ht="11.25" customHeight="1">
      <c r="A1955" s="124">
        <f t="shared" si="30"/>
        <v>417</v>
      </c>
      <c r="B1955" s="53" t="s">
        <v>872</v>
      </c>
      <c r="C1955" s="249">
        <v>5</v>
      </c>
      <c r="D1955" s="55">
        <v>34419</v>
      </c>
      <c r="E1955" s="8">
        <v>115</v>
      </c>
      <c r="F1955" s="53" t="s">
        <v>501</v>
      </c>
      <c r="G1955" s="53" t="s">
        <v>569</v>
      </c>
      <c r="H1955" s="53" t="s">
        <v>358</v>
      </c>
      <c r="I1955" s="53" t="s">
        <v>94</v>
      </c>
      <c r="J1955" s="53"/>
      <c r="K1955" s="53"/>
      <c r="L1955" s="234">
        <v>467.53060000000005</v>
      </c>
      <c r="M1955" s="205">
        <v>0</v>
      </c>
      <c r="N1955" s="205">
        <v>0</v>
      </c>
      <c r="O1955" s="205">
        <v>0</v>
      </c>
      <c r="P1955" s="187">
        <v>0</v>
      </c>
      <c r="Q1955" s="188">
        <v>0</v>
      </c>
    </row>
    <row r="1956" spans="1:17" s="52" customFormat="1" ht="11.25" customHeight="1">
      <c r="A1956" s="124">
        <f t="shared" si="30"/>
        <v>417</v>
      </c>
      <c r="B1956" s="53" t="s">
        <v>872</v>
      </c>
      <c r="C1956" s="249">
        <v>6</v>
      </c>
      <c r="D1956" s="55">
        <v>34753</v>
      </c>
      <c r="E1956" s="8">
        <v>115</v>
      </c>
      <c r="F1956" s="53" t="s">
        <v>501</v>
      </c>
      <c r="G1956" s="53" t="s">
        <v>569</v>
      </c>
      <c r="H1956" s="53" t="s">
        <v>358</v>
      </c>
      <c r="I1956" s="53" t="s">
        <v>94</v>
      </c>
      <c r="J1956" s="53"/>
      <c r="K1956" s="53"/>
      <c r="L1956" s="234">
        <v>521.73820000000001</v>
      </c>
      <c r="M1956" s="205">
        <v>0</v>
      </c>
      <c r="N1956" s="205">
        <v>0</v>
      </c>
      <c r="O1956" s="205">
        <v>0</v>
      </c>
      <c r="P1956" s="187">
        <v>0</v>
      </c>
      <c r="Q1956" s="188">
        <v>0</v>
      </c>
    </row>
    <row r="1957" spans="1:17" s="277" customFormat="1" ht="11.25" customHeight="1">
      <c r="A1957" s="267">
        <f t="shared" si="30"/>
        <v>418</v>
      </c>
      <c r="B1957" s="209" t="s">
        <v>695</v>
      </c>
      <c r="C1957" s="248">
        <v>0</v>
      </c>
      <c r="D1957" s="210"/>
      <c r="E1957" s="271">
        <f>SUM(E1958:E1959)</f>
        <v>1200</v>
      </c>
      <c r="F1957" s="209" t="s">
        <v>315</v>
      </c>
      <c r="G1957" s="209" t="s">
        <v>326</v>
      </c>
      <c r="H1957" s="209" t="s">
        <v>1028</v>
      </c>
      <c r="I1957" s="209" t="s">
        <v>827</v>
      </c>
      <c r="J1957" s="209" t="s">
        <v>571</v>
      </c>
      <c r="K1957" s="209" t="s">
        <v>826</v>
      </c>
      <c r="L1957" s="244">
        <v>5332.6207999999997</v>
      </c>
      <c r="M1957" s="244">
        <v>0</v>
      </c>
      <c r="N1957" s="244">
        <v>2429.9809999999998</v>
      </c>
      <c r="O1957" s="244">
        <v>1252.8</v>
      </c>
      <c r="P1957" s="211">
        <v>4879927.29242568</v>
      </c>
      <c r="Q1957" s="212">
        <v>0.91510862584222752</v>
      </c>
    </row>
    <row r="1958" spans="1:17" ht="11.25" customHeight="1">
      <c r="A1958" s="124">
        <f t="shared" si="30"/>
        <v>418</v>
      </c>
      <c r="B1958" s="53" t="s">
        <v>695</v>
      </c>
      <c r="C1958" s="249">
        <v>1</v>
      </c>
      <c r="D1958" s="55">
        <v>40961</v>
      </c>
      <c r="E1958" s="92">
        <v>600</v>
      </c>
      <c r="F1958" s="53" t="s">
        <v>315</v>
      </c>
      <c r="G1958" s="53" t="s">
        <v>326</v>
      </c>
      <c r="H1958" s="53" t="s">
        <v>696</v>
      </c>
      <c r="I1958" s="53" t="s">
        <v>827</v>
      </c>
      <c r="J1958" s="53" t="s">
        <v>571</v>
      </c>
      <c r="K1958" s="53" t="s">
        <v>826</v>
      </c>
      <c r="L1958" s="234">
        <v>2542.5023999999999</v>
      </c>
      <c r="M1958" s="234">
        <v>0</v>
      </c>
      <c r="N1958" s="234">
        <v>1153.0730000000001</v>
      </c>
      <c r="O1958" s="234">
        <v>668.8</v>
      </c>
      <c r="P1958" s="187">
        <v>2317360.3225029493</v>
      </c>
      <c r="Q1958" s="188">
        <v>0.91144862734562193</v>
      </c>
    </row>
    <row r="1959" spans="1:17" s="4" customFormat="1" ht="11.25" customHeight="1">
      <c r="A1959" s="124">
        <f t="shared" si="30"/>
        <v>418</v>
      </c>
      <c r="B1959" s="53" t="s">
        <v>695</v>
      </c>
      <c r="C1959" s="249">
        <v>2</v>
      </c>
      <c r="D1959" s="55">
        <v>41073</v>
      </c>
      <c r="E1959" s="92">
        <v>600</v>
      </c>
      <c r="F1959" s="53" t="s">
        <v>315</v>
      </c>
      <c r="G1959" s="53" t="s">
        <v>326</v>
      </c>
      <c r="H1959" s="53" t="s">
        <v>696</v>
      </c>
      <c r="I1959" s="53" t="s">
        <v>827</v>
      </c>
      <c r="J1959" s="53" t="s">
        <v>571</v>
      </c>
      <c r="K1959" s="53" t="s">
        <v>826</v>
      </c>
      <c r="L1959" s="234">
        <v>2790.1183999999998</v>
      </c>
      <c r="M1959" s="234">
        <v>0</v>
      </c>
      <c r="N1959" s="234">
        <v>1276.9079999999999</v>
      </c>
      <c r="O1959" s="234">
        <v>584</v>
      </c>
      <c r="P1959" s="187">
        <v>2562566.9699227302</v>
      </c>
      <c r="Q1959" s="188">
        <v>0.91844380866515574</v>
      </c>
    </row>
    <row r="1960" spans="1:17" ht="11.25" customHeight="1">
      <c r="A1960" s="267">
        <f t="shared" si="30"/>
        <v>419</v>
      </c>
      <c r="B1960" s="209" t="s">
        <v>1092</v>
      </c>
      <c r="C1960" s="248">
        <v>0</v>
      </c>
      <c r="D1960" s="210"/>
      <c r="E1960" s="271">
        <f>SUM(E1961)</f>
        <v>135</v>
      </c>
      <c r="F1960" s="209" t="s">
        <v>523</v>
      </c>
      <c r="G1960" s="209" t="s">
        <v>326</v>
      </c>
      <c r="H1960" s="209" t="s">
        <v>1093</v>
      </c>
      <c r="I1960" s="209" t="s">
        <v>827</v>
      </c>
      <c r="J1960" s="209" t="s">
        <v>571</v>
      </c>
      <c r="K1960" s="209" t="s">
        <v>826</v>
      </c>
      <c r="L1960" s="244">
        <v>0</v>
      </c>
      <c r="M1960" s="244">
        <v>0</v>
      </c>
      <c r="N1960" s="244">
        <v>0</v>
      </c>
      <c r="O1960" s="244">
        <v>0</v>
      </c>
      <c r="P1960" s="211">
        <v>0</v>
      </c>
      <c r="Q1960" s="212">
        <v>0</v>
      </c>
    </row>
    <row r="1961" spans="1:17" s="4" customFormat="1" ht="11.25" customHeight="1">
      <c r="A1961" s="124">
        <f t="shared" si="30"/>
        <v>419</v>
      </c>
      <c r="B1961" s="53" t="s">
        <v>1092</v>
      </c>
      <c r="C1961" s="249">
        <v>1</v>
      </c>
      <c r="D1961" s="55">
        <v>41739</v>
      </c>
      <c r="E1961" s="92">
        <v>135</v>
      </c>
      <c r="F1961" s="123" t="s">
        <v>523</v>
      </c>
      <c r="G1961" s="123" t="s">
        <v>326</v>
      </c>
      <c r="H1961" s="123" t="s">
        <v>1093</v>
      </c>
      <c r="I1961" s="53" t="s">
        <v>827</v>
      </c>
      <c r="J1961" s="53" t="s">
        <v>571</v>
      </c>
      <c r="K1961" s="53" t="s">
        <v>826</v>
      </c>
      <c r="L1961" s="234">
        <v>0</v>
      </c>
      <c r="M1961" s="234">
        <v>0</v>
      </c>
      <c r="N1961" s="234">
        <v>0</v>
      </c>
      <c r="O1961" s="234">
        <v>0</v>
      </c>
      <c r="P1961" s="187">
        <v>0</v>
      </c>
      <c r="Q1961" s="188">
        <v>0</v>
      </c>
    </row>
    <row r="1962" spans="1:17" ht="11.25" customHeight="1">
      <c r="A1962" s="267">
        <f t="shared" si="30"/>
        <v>420</v>
      </c>
      <c r="B1962" s="209" t="s">
        <v>795</v>
      </c>
      <c r="C1962" s="248">
        <v>0</v>
      </c>
      <c r="D1962" s="210"/>
      <c r="E1962" s="271">
        <f>SUM(E1963)</f>
        <v>105.7</v>
      </c>
      <c r="F1962" s="209" t="s">
        <v>142</v>
      </c>
      <c r="G1962" s="209" t="s">
        <v>326</v>
      </c>
      <c r="H1962" s="209" t="s">
        <v>796</v>
      </c>
      <c r="I1962" s="209" t="s">
        <v>827</v>
      </c>
      <c r="J1962" s="209" t="s">
        <v>826</v>
      </c>
      <c r="K1962" s="209" t="s">
        <v>668</v>
      </c>
      <c r="L1962" s="244">
        <v>0</v>
      </c>
      <c r="M1962" s="244">
        <v>0</v>
      </c>
      <c r="N1962" s="244">
        <v>0</v>
      </c>
      <c r="O1962" s="244">
        <v>0</v>
      </c>
      <c r="P1962" s="211">
        <v>0</v>
      </c>
      <c r="Q1962" s="212">
        <v>0</v>
      </c>
    </row>
    <row r="1963" spans="1:17" ht="11.25" customHeight="1">
      <c r="A1963" s="124">
        <f t="shared" si="30"/>
        <v>420</v>
      </c>
      <c r="B1963" s="53" t="s">
        <v>795</v>
      </c>
      <c r="C1963" s="249">
        <v>1</v>
      </c>
      <c r="D1963" s="55">
        <v>36951</v>
      </c>
      <c r="E1963" s="92">
        <v>105.7</v>
      </c>
      <c r="F1963" s="53" t="s">
        <v>142</v>
      </c>
      <c r="G1963" s="53" t="s">
        <v>326</v>
      </c>
      <c r="H1963" s="53" t="s">
        <v>796</v>
      </c>
      <c r="I1963" s="53" t="s">
        <v>827</v>
      </c>
      <c r="J1963" s="53" t="s">
        <v>826</v>
      </c>
      <c r="K1963" s="53" t="s">
        <v>668</v>
      </c>
      <c r="L1963" s="234">
        <v>0</v>
      </c>
      <c r="M1963" s="234">
        <v>0</v>
      </c>
      <c r="N1963" s="234">
        <v>0</v>
      </c>
      <c r="O1963" s="234">
        <v>0</v>
      </c>
      <c r="P1963" s="187">
        <v>0</v>
      </c>
      <c r="Q1963" s="188">
        <v>0</v>
      </c>
    </row>
    <row r="1964" spans="1:17" ht="11.25" customHeight="1">
      <c r="A1964" s="267">
        <f t="shared" si="30"/>
        <v>421</v>
      </c>
      <c r="B1964" s="209" t="s">
        <v>797</v>
      </c>
      <c r="C1964" s="248">
        <v>0</v>
      </c>
      <c r="D1964" s="210"/>
      <c r="E1964" s="271">
        <f>SUM(E1965:E1971)</f>
        <v>106.001</v>
      </c>
      <c r="F1964" s="209" t="s">
        <v>142</v>
      </c>
      <c r="G1964" s="209" t="s">
        <v>326</v>
      </c>
      <c r="H1964" s="209" t="s">
        <v>798</v>
      </c>
      <c r="I1964" s="209" t="s">
        <v>827</v>
      </c>
      <c r="J1964" s="209" t="s">
        <v>120</v>
      </c>
      <c r="K1964" s="209" t="s">
        <v>826</v>
      </c>
      <c r="L1964" s="244">
        <v>0</v>
      </c>
      <c r="M1964" s="244">
        <v>0</v>
      </c>
      <c r="N1964" s="244">
        <v>0</v>
      </c>
      <c r="O1964" s="244">
        <v>0</v>
      </c>
      <c r="P1964" s="211">
        <v>0</v>
      </c>
      <c r="Q1964" s="212">
        <v>0</v>
      </c>
    </row>
    <row r="1965" spans="1:17" ht="11.25" customHeight="1">
      <c r="A1965" s="124">
        <f t="shared" si="30"/>
        <v>421</v>
      </c>
      <c r="B1965" s="53" t="s">
        <v>797</v>
      </c>
      <c r="C1965" s="249">
        <v>1</v>
      </c>
      <c r="D1965" s="55">
        <v>37156</v>
      </c>
      <c r="E1965" s="94">
        <v>15.143000000000001</v>
      </c>
      <c r="F1965" s="53" t="s">
        <v>142</v>
      </c>
      <c r="G1965" s="53" t="s">
        <v>326</v>
      </c>
      <c r="H1965" s="53" t="s">
        <v>798</v>
      </c>
      <c r="I1965" s="53" t="s">
        <v>827</v>
      </c>
      <c r="J1965" s="53" t="s">
        <v>120</v>
      </c>
      <c r="K1965" s="53" t="s">
        <v>826</v>
      </c>
      <c r="L1965" s="234">
        <v>0</v>
      </c>
      <c r="M1965" s="234">
        <v>0</v>
      </c>
      <c r="N1965" s="234">
        <v>0</v>
      </c>
      <c r="O1965" s="234">
        <v>0</v>
      </c>
      <c r="P1965" s="187">
        <v>0</v>
      </c>
      <c r="Q1965" s="188">
        <v>0</v>
      </c>
    </row>
    <row r="1966" spans="1:17" ht="11.25" customHeight="1">
      <c r="A1966" s="124">
        <f t="shared" si="30"/>
        <v>421</v>
      </c>
      <c r="B1966" s="53" t="s">
        <v>797</v>
      </c>
      <c r="C1966" s="249">
        <v>2</v>
      </c>
      <c r="D1966" s="55">
        <v>37156</v>
      </c>
      <c r="E1966" s="94">
        <v>15.143000000000001</v>
      </c>
      <c r="F1966" s="53" t="s">
        <v>142</v>
      </c>
      <c r="G1966" s="53" t="s">
        <v>326</v>
      </c>
      <c r="H1966" s="53" t="s">
        <v>798</v>
      </c>
      <c r="I1966" s="53" t="s">
        <v>827</v>
      </c>
      <c r="J1966" s="53" t="s">
        <v>120</v>
      </c>
      <c r="K1966" s="53" t="s">
        <v>826</v>
      </c>
      <c r="L1966" s="234">
        <v>0</v>
      </c>
      <c r="M1966" s="234">
        <v>0</v>
      </c>
      <c r="N1966" s="234">
        <v>0</v>
      </c>
      <c r="O1966" s="234">
        <v>0</v>
      </c>
      <c r="P1966" s="187">
        <v>0</v>
      </c>
      <c r="Q1966" s="188">
        <v>0</v>
      </c>
    </row>
    <row r="1967" spans="1:17" ht="11.25" customHeight="1">
      <c r="A1967" s="124">
        <f t="shared" si="30"/>
        <v>421</v>
      </c>
      <c r="B1967" s="53" t="s">
        <v>797</v>
      </c>
      <c r="C1967" s="249">
        <v>3</v>
      </c>
      <c r="D1967" s="55">
        <v>37156</v>
      </c>
      <c r="E1967" s="94">
        <v>15.143000000000001</v>
      </c>
      <c r="F1967" s="53" t="s">
        <v>142</v>
      </c>
      <c r="G1967" s="53" t="s">
        <v>326</v>
      </c>
      <c r="H1967" s="53" t="s">
        <v>798</v>
      </c>
      <c r="I1967" s="53" t="s">
        <v>827</v>
      </c>
      <c r="J1967" s="53" t="s">
        <v>120</v>
      </c>
      <c r="K1967" s="53" t="s">
        <v>826</v>
      </c>
      <c r="L1967" s="234">
        <v>0</v>
      </c>
      <c r="M1967" s="234">
        <v>0</v>
      </c>
      <c r="N1967" s="234">
        <v>0</v>
      </c>
      <c r="O1967" s="234">
        <v>0</v>
      </c>
      <c r="P1967" s="187">
        <v>0</v>
      </c>
      <c r="Q1967" s="188">
        <v>0</v>
      </c>
    </row>
    <row r="1968" spans="1:17" ht="11.25" customHeight="1">
      <c r="A1968" s="124">
        <f t="shared" si="30"/>
        <v>421</v>
      </c>
      <c r="B1968" s="53" t="s">
        <v>797</v>
      </c>
      <c r="C1968" s="249">
        <v>4</v>
      </c>
      <c r="D1968" s="55">
        <v>37156</v>
      </c>
      <c r="E1968" s="94">
        <v>15.143000000000001</v>
      </c>
      <c r="F1968" s="53" t="s">
        <v>142</v>
      </c>
      <c r="G1968" s="53" t="s">
        <v>326</v>
      </c>
      <c r="H1968" s="53" t="s">
        <v>798</v>
      </c>
      <c r="I1968" s="53" t="s">
        <v>827</v>
      </c>
      <c r="J1968" s="53" t="s">
        <v>120</v>
      </c>
      <c r="K1968" s="53" t="s">
        <v>826</v>
      </c>
      <c r="L1968" s="234">
        <v>0</v>
      </c>
      <c r="M1968" s="234">
        <v>0</v>
      </c>
      <c r="N1968" s="234">
        <v>0</v>
      </c>
      <c r="O1968" s="234">
        <v>0</v>
      </c>
      <c r="P1968" s="187">
        <v>0</v>
      </c>
      <c r="Q1968" s="188">
        <v>0</v>
      </c>
    </row>
    <row r="1969" spans="1:17" ht="11.25" customHeight="1">
      <c r="A1969" s="124">
        <f t="shared" si="30"/>
        <v>421</v>
      </c>
      <c r="B1969" s="53" t="s">
        <v>797</v>
      </c>
      <c r="C1969" s="249">
        <v>5</v>
      </c>
      <c r="D1969" s="55">
        <v>37156</v>
      </c>
      <c r="E1969" s="94">
        <v>15.143000000000001</v>
      </c>
      <c r="F1969" s="53" t="s">
        <v>142</v>
      </c>
      <c r="G1969" s="53" t="s">
        <v>326</v>
      </c>
      <c r="H1969" s="53" t="s">
        <v>798</v>
      </c>
      <c r="I1969" s="53" t="s">
        <v>827</v>
      </c>
      <c r="J1969" s="53" t="s">
        <v>120</v>
      </c>
      <c r="K1969" s="53" t="s">
        <v>826</v>
      </c>
      <c r="L1969" s="234">
        <v>0</v>
      </c>
      <c r="M1969" s="234">
        <v>0</v>
      </c>
      <c r="N1969" s="234">
        <v>0</v>
      </c>
      <c r="O1969" s="234">
        <v>0</v>
      </c>
      <c r="P1969" s="187">
        <v>0</v>
      </c>
      <c r="Q1969" s="188">
        <v>0</v>
      </c>
    </row>
    <row r="1970" spans="1:17" ht="11.25" customHeight="1">
      <c r="A1970" s="124">
        <f t="shared" si="30"/>
        <v>421</v>
      </c>
      <c r="B1970" s="53" t="s">
        <v>797</v>
      </c>
      <c r="C1970" s="249">
        <v>6</v>
      </c>
      <c r="D1970" s="55">
        <v>37156</v>
      </c>
      <c r="E1970" s="94">
        <v>15.143000000000001</v>
      </c>
      <c r="F1970" s="53" t="s">
        <v>142</v>
      </c>
      <c r="G1970" s="53" t="s">
        <v>326</v>
      </c>
      <c r="H1970" s="53" t="s">
        <v>798</v>
      </c>
      <c r="I1970" s="53" t="s">
        <v>827</v>
      </c>
      <c r="J1970" s="53" t="s">
        <v>120</v>
      </c>
      <c r="K1970" s="53" t="s">
        <v>826</v>
      </c>
      <c r="L1970" s="234">
        <v>0</v>
      </c>
      <c r="M1970" s="234">
        <v>0</v>
      </c>
      <c r="N1970" s="234">
        <v>0</v>
      </c>
      <c r="O1970" s="234">
        <v>0</v>
      </c>
      <c r="P1970" s="187">
        <v>0</v>
      </c>
      <c r="Q1970" s="188">
        <v>0</v>
      </c>
    </row>
    <row r="1971" spans="1:17" ht="11.25" customHeight="1">
      <c r="A1971" s="124">
        <f t="shared" si="30"/>
        <v>421</v>
      </c>
      <c r="B1971" s="53" t="s">
        <v>797</v>
      </c>
      <c r="C1971" s="249">
        <v>7</v>
      </c>
      <c r="D1971" s="55">
        <v>37156</v>
      </c>
      <c r="E1971" s="94">
        <v>15.143000000000001</v>
      </c>
      <c r="F1971" s="53" t="s">
        <v>142</v>
      </c>
      <c r="G1971" s="53" t="s">
        <v>326</v>
      </c>
      <c r="H1971" s="53" t="s">
        <v>798</v>
      </c>
      <c r="I1971" s="53" t="s">
        <v>827</v>
      </c>
      <c r="J1971" s="53" t="s">
        <v>120</v>
      </c>
      <c r="K1971" s="53" t="s">
        <v>826</v>
      </c>
      <c r="L1971" s="234">
        <v>0</v>
      </c>
      <c r="M1971" s="234">
        <v>0</v>
      </c>
      <c r="N1971" s="234">
        <v>0</v>
      </c>
      <c r="O1971" s="234">
        <v>0</v>
      </c>
      <c r="P1971" s="187">
        <v>0</v>
      </c>
      <c r="Q1971" s="188">
        <v>0</v>
      </c>
    </row>
    <row r="1972" spans="1:17" ht="11.25" customHeight="1">
      <c r="A1972" s="267">
        <f t="shared" si="30"/>
        <v>422</v>
      </c>
      <c r="B1972" s="209" t="s">
        <v>45</v>
      </c>
      <c r="C1972" s="248">
        <v>0</v>
      </c>
      <c r="D1972" s="210"/>
      <c r="E1972" s="271">
        <f>SUM(E1973:E1975)</f>
        <v>120</v>
      </c>
      <c r="F1972" s="209" t="s">
        <v>46</v>
      </c>
      <c r="G1972" s="209" t="s">
        <v>728</v>
      </c>
      <c r="H1972" s="209" t="s">
        <v>346</v>
      </c>
      <c r="I1972" s="209" t="s">
        <v>94</v>
      </c>
      <c r="J1972" s="209"/>
      <c r="K1972" s="209"/>
      <c r="L1972" s="244">
        <v>586.83109999999988</v>
      </c>
      <c r="M1972" s="244">
        <v>0</v>
      </c>
      <c r="N1972" s="244">
        <v>0</v>
      </c>
      <c r="O1972" s="244">
        <v>0</v>
      </c>
      <c r="P1972" s="211">
        <v>0</v>
      </c>
      <c r="Q1972" s="212">
        <v>0</v>
      </c>
    </row>
    <row r="1973" spans="1:17" ht="11.25" customHeight="1">
      <c r="A1973" s="124">
        <f t="shared" si="30"/>
        <v>422</v>
      </c>
      <c r="B1973" s="53" t="s">
        <v>45</v>
      </c>
      <c r="C1973" s="249">
        <v>1</v>
      </c>
      <c r="D1973" s="55">
        <v>32643</v>
      </c>
      <c r="E1973" s="8">
        <v>40</v>
      </c>
      <c r="F1973" s="53" t="s">
        <v>46</v>
      </c>
      <c r="G1973" s="53" t="s">
        <v>728</v>
      </c>
      <c r="H1973" s="53" t="s">
        <v>346</v>
      </c>
      <c r="I1973" s="53" t="s">
        <v>94</v>
      </c>
      <c r="J1973" s="53"/>
      <c r="K1973" s="53"/>
      <c r="L1973" s="234">
        <v>568.61264999999992</v>
      </c>
      <c r="M1973" s="205">
        <v>0</v>
      </c>
      <c r="N1973" s="205">
        <v>0</v>
      </c>
      <c r="O1973" s="205">
        <v>0</v>
      </c>
      <c r="P1973" s="187">
        <v>0</v>
      </c>
      <c r="Q1973" s="188">
        <v>0</v>
      </c>
    </row>
    <row r="1974" spans="1:17" s="4" customFormat="1" ht="11.25" customHeight="1">
      <c r="A1974" s="124">
        <f t="shared" si="30"/>
        <v>422</v>
      </c>
      <c r="B1974" s="53" t="s">
        <v>45</v>
      </c>
      <c r="C1974" s="249">
        <v>2</v>
      </c>
      <c r="D1974" s="55">
        <v>32673</v>
      </c>
      <c r="E1974" s="8">
        <v>40</v>
      </c>
      <c r="F1974" s="53" t="s">
        <v>46</v>
      </c>
      <c r="G1974" s="53" t="s">
        <v>728</v>
      </c>
      <c r="H1974" s="53" t="s">
        <v>346</v>
      </c>
      <c r="I1974" s="53" t="s">
        <v>94</v>
      </c>
      <c r="J1974" s="53"/>
      <c r="K1974" s="53"/>
      <c r="L1974" s="234">
        <v>6.8057999999999996</v>
      </c>
      <c r="M1974" s="205">
        <v>0</v>
      </c>
      <c r="N1974" s="205">
        <v>0</v>
      </c>
      <c r="O1974" s="205">
        <v>0</v>
      </c>
      <c r="P1974" s="187">
        <v>0</v>
      </c>
      <c r="Q1974" s="188">
        <v>0</v>
      </c>
    </row>
    <row r="1975" spans="1:17" ht="11.25" customHeight="1">
      <c r="A1975" s="124">
        <f t="shared" si="30"/>
        <v>422</v>
      </c>
      <c r="B1975" s="53" t="s">
        <v>45</v>
      </c>
      <c r="C1975" s="249">
        <v>3</v>
      </c>
      <c r="D1975" s="55">
        <v>32711</v>
      </c>
      <c r="E1975" s="8">
        <v>40</v>
      </c>
      <c r="F1975" s="53" t="s">
        <v>46</v>
      </c>
      <c r="G1975" s="53" t="s">
        <v>728</v>
      </c>
      <c r="H1975" s="53" t="s">
        <v>346</v>
      </c>
      <c r="I1975" s="53" t="s">
        <v>94</v>
      </c>
      <c r="J1975" s="53"/>
      <c r="K1975" s="53"/>
      <c r="L1975" s="234">
        <v>11.412650000000001</v>
      </c>
      <c r="M1975" s="205">
        <v>0</v>
      </c>
      <c r="N1975" s="205">
        <v>0</v>
      </c>
      <c r="O1975" s="205">
        <v>0</v>
      </c>
      <c r="P1975" s="187">
        <v>0</v>
      </c>
      <c r="Q1975" s="188">
        <v>0</v>
      </c>
    </row>
    <row r="1976" spans="1:17" ht="11.25" customHeight="1">
      <c r="A1976" s="267">
        <f t="shared" si="30"/>
        <v>423</v>
      </c>
      <c r="B1976" s="209" t="s">
        <v>529</v>
      </c>
      <c r="C1976" s="248">
        <v>0</v>
      </c>
      <c r="D1976" s="210"/>
      <c r="E1976" s="271">
        <f>SUM(E1977:E1981)</f>
        <v>1340</v>
      </c>
      <c r="F1976" s="209" t="s">
        <v>520</v>
      </c>
      <c r="G1976" s="209" t="s">
        <v>728</v>
      </c>
      <c r="H1976" s="209" t="s">
        <v>521</v>
      </c>
      <c r="I1976" s="209" t="s">
        <v>827</v>
      </c>
      <c r="J1976" s="209" t="s">
        <v>571</v>
      </c>
      <c r="K1976" s="209" t="s">
        <v>826</v>
      </c>
      <c r="L1976" s="244">
        <v>7787.0990999999995</v>
      </c>
      <c r="M1976" s="244">
        <v>5631.8909999999996</v>
      </c>
      <c r="N1976" s="244">
        <v>0</v>
      </c>
      <c r="O1976" s="244">
        <v>5488.74</v>
      </c>
      <c r="P1976" s="211">
        <v>8428818.9588610325</v>
      </c>
      <c r="Q1976" s="212">
        <v>1.0824080765661546</v>
      </c>
    </row>
    <row r="1977" spans="1:17" ht="11.25" customHeight="1">
      <c r="A1977" s="124">
        <f t="shared" si="30"/>
        <v>423</v>
      </c>
      <c r="B1977" s="53" t="s">
        <v>529</v>
      </c>
      <c r="C1977" s="249">
        <v>1</v>
      </c>
      <c r="D1977" s="55">
        <v>34054</v>
      </c>
      <c r="E1977" s="92">
        <v>210</v>
      </c>
      <c r="F1977" s="53" t="s">
        <v>520</v>
      </c>
      <c r="G1977" s="53" t="s">
        <v>728</v>
      </c>
      <c r="H1977" s="53" t="s">
        <v>521</v>
      </c>
      <c r="I1977" s="53" t="s">
        <v>827</v>
      </c>
      <c r="J1977" s="53" t="s">
        <v>571</v>
      </c>
      <c r="K1977" s="53" t="s">
        <v>826</v>
      </c>
      <c r="L1977" s="234">
        <v>420.84199999999998</v>
      </c>
      <c r="M1977" s="234">
        <v>343.06799999999998</v>
      </c>
      <c r="N1977" s="234">
        <v>0</v>
      </c>
      <c r="O1977" s="234">
        <v>405</v>
      </c>
      <c r="P1977" s="187">
        <v>509331.3047941032</v>
      </c>
      <c r="Q1977" s="188">
        <v>1.210267285095364</v>
      </c>
    </row>
    <row r="1978" spans="1:17" ht="11.25" customHeight="1">
      <c r="A1978" s="124">
        <f t="shared" si="30"/>
        <v>423</v>
      </c>
      <c r="B1978" s="53" t="s">
        <v>529</v>
      </c>
      <c r="C1978" s="249">
        <v>2</v>
      </c>
      <c r="D1978" s="55">
        <v>34420</v>
      </c>
      <c r="E1978" s="92">
        <v>210</v>
      </c>
      <c r="F1978" s="53" t="s">
        <v>520</v>
      </c>
      <c r="G1978" s="53" t="s">
        <v>728</v>
      </c>
      <c r="H1978" s="53" t="s">
        <v>521</v>
      </c>
      <c r="I1978" s="53" t="s">
        <v>827</v>
      </c>
      <c r="J1978" s="53" t="s">
        <v>571</v>
      </c>
      <c r="K1978" s="53" t="s">
        <v>826</v>
      </c>
      <c r="L1978" s="234">
        <v>1138.1849999999999</v>
      </c>
      <c r="M1978" s="234">
        <v>885.29700000000003</v>
      </c>
      <c r="N1978" s="234">
        <v>0</v>
      </c>
      <c r="O1978" s="234">
        <v>1901</v>
      </c>
      <c r="P1978" s="187">
        <v>1316791.9734518626</v>
      </c>
      <c r="Q1978" s="188">
        <v>1.1569226210606032</v>
      </c>
    </row>
    <row r="1979" spans="1:17" ht="11.25" customHeight="1">
      <c r="A1979" s="124">
        <f t="shared" si="30"/>
        <v>423</v>
      </c>
      <c r="B1979" s="53" t="s">
        <v>529</v>
      </c>
      <c r="C1979" s="249">
        <v>3</v>
      </c>
      <c r="D1979" s="55">
        <v>36219</v>
      </c>
      <c r="E1979" s="92">
        <v>210</v>
      </c>
      <c r="F1979" s="53" t="s">
        <v>520</v>
      </c>
      <c r="G1979" s="53" t="s">
        <v>728</v>
      </c>
      <c r="H1979" s="53" t="s">
        <v>521</v>
      </c>
      <c r="I1979" s="53" t="s">
        <v>827</v>
      </c>
      <c r="J1979" s="53" t="s">
        <v>571</v>
      </c>
      <c r="K1979" s="53" t="s">
        <v>826</v>
      </c>
      <c r="L1979" s="234">
        <v>1168.8065999999999</v>
      </c>
      <c r="M1979" s="234">
        <v>931.43200000000002</v>
      </c>
      <c r="N1979" s="234">
        <v>0</v>
      </c>
      <c r="O1979" s="234">
        <v>1453</v>
      </c>
      <c r="P1979" s="187">
        <v>1383848.7405186167</v>
      </c>
      <c r="Q1979" s="188">
        <v>1.1839843653506208</v>
      </c>
    </row>
    <row r="1980" spans="1:17" ht="11.25" customHeight="1">
      <c r="A1980" s="124">
        <f t="shared" si="30"/>
        <v>423</v>
      </c>
      <c r="B1980" s="53" t="s">
        <v>529</v>
      </c>
      <c r="C1980" s="249">
        <v>4</v>
      </c>
      <c r="D1980" s="55">
        <v>36487</v>
      </c>
      <c r="E1980" s="92">
        <v>210</v>
      </c>
      <c r="F1980" s="53" t="s">
        <v>520</v>
      </c>
      <c r="G1980" s="53" t="s">
        <v>728</v>
      </c>
      <c r="H1980" s="53" t="s">
        <v>521</v>
      </c>
      <c r="I1980" s="53" t="s">
        <v>827</v>
      </c>
      <c r="J1980" s="53" t="s">
        <v>571</v>
      </c>
      <c r="K1980" s="53" t="s">
        <v>826</v>
      </c>
      <c r="L1980" s="234">
        <v>1180.3515</v>
      </c>
      <c r="M1980" s="234">
        <v>982.59799999999996</v>
      </c>
      <c r="N1980" s="234">
        <v>0</v>
      </c>
      <c r="O1980" s="234">
        <v>941</v>
      </c>
      <c r="P1980" s="187">
        <v>1458174.7025245151</v>
      </c>
      <c r="Q1980" s="188">
        <v>1.235373278658531</v>
      </c>
    </row>
    <row r="1981" spans="1:17" s="4" customFormat="1" ht="11.25" customHeight="1">
      <c r="A1981" s="124">
        <f t="shared" si="30"/>
        <v>423</v>
      </c>
      <c r="B1981" s="53" t="s">
        <v>529</v>
      </c>
      <c r="C1981" s="249">
        <v>5</v>
      </c>
      <c r="D1981" s="55">
        <v>39687</v>
      </c>
      <c r="E1981" s="92">
        <v>500</v>
      </c>
      <c r="F1981" s="53" t="s">
        <v>520</v>
      </c>
      <c r="G1981" s="53" t="s">
        <v>728</v>
      </c>
      <c r="H1981" s="53" t="s">
        <v>521</v>
      </c>
      <c r="I1981" s="53" t="s">
        <v>827</v>
      </c>
      <c r="J1981" s="53" t="s">
        <v>571</v>
      </c>
      <c r="K1981" s="53" t="s">
        <v>826</v>
      </c>
      <c r="L1981" s="234">
        <v>3878.9140000000002</v>
      </c>
      <c r="M1981" s="234">
        <v>2489.4960000000001</v>
      </c>
      <c r="N1981" s="234">
        <v>0</v>
      </c>
      <c r="O1981" s="234">
        <v>788.74</v>
      </c>
      <c r="P1981" s="187">
        <v>3760672.2375719333</v>
      </c>
      <c r="Q1981" s="188">
        <v>0.96951678680474307</v>
      </c>
    </row>
    <row r="1982" spans="1:17" ht="11.25" customHeight="1">
      <c r="A1982" s="267">
        <f t="shared" si="30"/>
        <v>424</v>
      </c>
      <c r="B1982" s="209" t="s">
        <v>445</v>
      </c>
      <c r="C1982" s="248">
        <v>0</v>
      </c>
      <c r="D1982" s="210"/>
      <c r="E1982" s="271">
        <f>SUM(E1983:E1988)</f>
        <v>500</v>
      </c>
      <c r="F1982" s="209" t="s">
        <v>443</v>
      </c>
      <c r="G1982" s="209" t="s">
        <v>728</v>
      </c>
      <c r="H1982" s="209" t="s">
        <v>444</v>
      </c>
      <c r="I1982" s="209" t="s">
        <v>827</v>
      </c>
      <c r="J1982" s="209" t="s">
        <v>571</v>
      </c>
      <c r="K1982" s="209" t="s">
        <v>826</v>
      </c>
      <c r="L1982" s="244">
        <v>3799.462990999999</v>
      </c>
      <c r="M1982" s="244">
        <v>2712.0966760000001</v>
      </c>
      <c r="N1982" s="244">
        <v>0</v>
      </c>
      <c r="O1982" s="244">
        <v>629.23</v>
      </c>
      <c r="P1982" s="211">
        <v>3684172.1985682733</v>
      </c>
      <c r="Q1982" s="212">
        <v>0.96965602962712849</v>
      </c>
    </row>
    <row r="1983" spans="1:17" ht="11.25" customHeight="1">
      <c r="A1983" s="124">
        <f t="shared" si="30"/>
        <v>424</v>
      </c>
      <c r="B1983" s="53" t="s">
        <v>445</v>
      </c>
      <c r="C1983" s="249">
        <v>1</v>
      </c>
      <c r="D1983" s="55">
        <v>27030</v>
      </c>
      <c r="E1983" s="92">
        <v>0</v>
      </c>
      <c r="F1983" s="53" t="s">
        <v>443</v>
      </c>
      <c r="G1983" s="53" t="s">
        <v>728</v>
      </c>
      <c r="H1983" s="53" t="s">
        <v>444</v>
      </c>
      <c r="I1983" s="53" t="s">
        <v>827</v>
      </c>
      <c r="J1983" s="53" t="s">
        <v>571</v>
      </c>
      <c r="K1983" s="53" t="s">
        <v>826</v>
      </c>
      <c r="L1983" s="205">
        <v>0</v>
      </c>
      <c r="M1983" s="205">
        <v>0</v>
      </c>
      <c r="N1983" s="205">
        <v>0</v>
      </c>
      <c r="O1983" s="205">
        <v>0</v>
      </c>
      <c r="P1983" s="187">
        <v>0</v>
      </c>
      <c r="Q1983" s="188">
        <v>0</v>
      </c>
    </row>
    <row r="1984" spans="1:17" ht="11.25" customHeight="1">
      <c r="A1984" s="124">
        <f t="shared" si="30"/>
        <v>424</v>
      </c>
      <c r="B1984" s="53" t="s">
        <v>445</v>
      </c>
      <c r="C1984" s="249">
        <v>2</v>
      </c>
      <c r="D1984" s="55">
        <v>27591</v>
      </c>
      <c r="E1984" s="92">
        <v>0</v>
      </c>
      <c r="F1984" s="53" t="s">
        <v>443</v>
      </c>
      <c r="G1984" s="53" t="s">
        <v>728</v>
      </c>
      <c r="H1984" s="53" t="s">
        <v>444</v>
      </c>
      <c r="I1984" s="53" t="s">
        <v>827</v>
      </c>
      <c r="J1984" s="53" t="s">
        <v>571</v>
      </c>
      <c r="K1984" s="53" t="s">
        <v>826</v>
      </c>
      <c r="L1984" s="205">
        <v>0</v>
      </c>
      <c r="M1984" s="205">
        <v>0</v>
      </c>
      <c r="N1984" s="205">
        <v>0</v>
      </c>
      <c r="O1984" s="205">
        <v>0</v>
      </c>
      <c r="P1984" s="187">
        <v>0</v>
      </c>
      <c r="Q1984" s="188">
        <v>0</v>
      </c>
    </row>
    <row r="1985" spans="1:17" ht="11.25" customHeight="1">
      <c r="A1985" s="124">
        <f t="shared" si="30"/>
        <v>424</v>
      </c>
      <c r="B1985" s="53" t="s">
        <v>445</v>
      </c>
      <c r="C1985" s="249">
        <v>3</v>
      </c>
      <c r="D1985" s="55">
        <v>28830</v>
      </c>
      <c r="E1985" s="92">
        <v>0</v>
      </c>
      <c r="F1985" s="53" t="s">
        <v>443</v>
      </c>
      <c r="G1985" s="53" t="s">
        <v>728</v>
      </c>
      <c r="H1985" s="53" t="s">
        <v>444</v>
      </c>
      <c r="I1985" s="53" t="s">
        <v>827</v>
      </c>
      <c r="J1985" s="53" t="s">
        <v>571</v>
      </c>
      <c r="K1985" s="53" t="s">
        <v>826</v>
      </c>
      <c r="L1985" s="205">
        <v>0</v>
      </c>
      <c r="M1985" s="205">
        <v>0</v>
      </c>
      <c r="N1985" s="205">
        <v>0</v>
      </c>
      <c r="O1985" s="205">
        <v>0</v>
      </c>
      <c r="P1985" s="187">
        <v>0</v>
      </c>
      <c r="Q1985" s="188">
        <v>0</v>
      </c>
    </row>
    <row r="1986" spans="1:17" s="4" customFormat="1" ht="11.25" customHeight="1">
      <c r="A1986" s="124">
        <f t="shared" si="30"/>
        <v>424</v>
      </c>
      <c r="B1986" s="136" t="s">
        <v>445</v>
      </c>
      <c r="C1986" s="250">
        <v>4</v>
      </c>
      <c r="D1986" s="138">
        <v>29675</v>
      </c>
      <c r="E1986" s="92">
        <v>0</v>
      </c>
      <c r="F1986" s="136" t="s">
        <v>443</v>
      </c>
      <c r="G1986" s="136" t="s">
        <v>728</v>
      </c>
      <c r="H1986" s="136" t="s">
        <v>444</v>
      </c>
      <c r="I1986" s="136" t="s">
        <v>827</v>
      </c>
      <c r="J1986" s="136" t="s">
        <v>571</v>
      </c>
      <c r="K1986" s="136" t="s">
        <v>826</v>
      </c>
      <c r="L1986" s="205">
        <v>0</v>
      </c>
      <c r="M1986" s="205">
        <v>0</v>
      </c>
      <c r="N1986" s="205">
        <v>0</v>
      </c>
      <c r="O1986" s="205">
        <v>0</v>
      </c>
      <c r="P1986" s="187">
        <v>0</v>
      </c>
      <c r="Q1986" s="188">
        <v>0</v>
      </c>
    </row>
    <row r="1987" spans="1:17" ht="11.25" customHeight="1">
      <c r="A1987" s="124">
        <f t="shared" si="30"/>
        <v>424</v>
      </c>
      <c r="B1987" s="136" t="s">
        <v>445</v>
      </c>
      <c r="C1987" s="250">
        <v>5</v>
      </c>
      <c r="D1987" s="138">
        <v>39393</v>
      </c>
      <c r="E1987" s="128">
        <v>250</v>
      </c>
      <c r="F1987" s="136" t="s">
        <v>443</v>
      </c>
      <c r="G1987" s="136" t="s">
        <v>728</v>
      </c>
      <c r="H1987" s="136" t="s">
        <v>444</v>
      </c>
      <c r="I1987" s="136" t="s">
        <v>827</v>
      </c>
      <c r="J1987" s="136" t="s">
        <v>571</v>
      </c>
      <c r="K1987" s="136" t="s">
        <v>826</v>
      </c>
      <c r="L1987" s="234">
        <v>2009.2797656499995</v>
      </c>
      <c r="M1987" s="234">
        <v>1443.9012090000001</v>
      </c>
      <c r="N1987" s="234">
        <v>0</v>
      </c>
      <c r="O1987" s="234">
        <v>176.5</v>
      </c>
      <c r="P1987" s="187">
        <v>1964123.4188110451</v>
      </c>
      <c r="Q1987" s="188">
        <v>0.97752610283001262</v>
      </c>
    </row>
    <row r="1988" spans="1:17" ht="11.25" customHeight="1">
      <c r="A1988" s="124">
        <f t="shared" ref="A1988:A2051" si="31">IF(C1988&gt;0,A1987,A1987+1)</f>
        <v>424</v>
      </c>
      <c r="B1988" s="136" t="s">
        <v>445</v>
      </c>
      <c r="C1988" s="250">
        <v>6</v>
      </c>
      <c r="D1988" s="138">
        <v>40723</v>
      </c>
      <c r="E1988" s="128">
        <v>250</v>
      </c>
      <c r="F1988" s="136" t="s">
        <v>443</v>
      </c>
      <c r="G1988" s="136" t="s">
        <v>728</v>
      </c>
      <c r="H1988" s="136" t="s">
        <v>444</v>
      </c>
      <c r="I1988" s="136" t="s">
        <v>827</v>
      </c>
      <c r="J1988" s="136" t="s">
        <v>571</v>
      </c>
      <c r="K1988" s="136" t="s">
        <v>826</v>
      </c>
      <c r="L1988" s="234">
        <v>1790.1832253499995</v>
      </c>
      <c r="M1988" s="234">
        <v>1268.195467</v>
      </c>
      <c r="N1988" s="234">
        <v>0</v>
      </c>
      <c r="O1988" s="234">
        <v>452.73</v>
      </c>
      <c r="P1988" s="187">
        <v>1720048.779757228</v>
      </c>
      <c r="Q1988" s="188">
        <v>0.96082275568241937</v>
      </c>
    </row>
    <row r="1989" spans="1:17" s="4" customFormat="1" ht="11.25" customHeight="1">
      <c r="A1989" s="267">
        <f t="shared" si="31"/>
        <v>425</v>
      </c>
      <c r="B1989" s="209" t="s">
        <v>959</v>
      </c>
      <c r="C1989" s="248">
        <v>0</v>
      </c>
      <c r="D1989" s="210"/>
      <c r="E1989" s="271">
        <f>SUM(E1990)</f>
        <v>30</v>
      </c>
      <c r="F1989" s="209" t="s">
        <v>142</v>
      </c>
      <c r="G1989" s="209" t="s">
        <v>728</v>
      </c>
      <c r="H1989" s="209" t="s">
        <v>143</v>
      </c>
      <c r="I1989" s="209" t="s">
        <v>94</v>
      </c>
      <c r="J1989" s="209"/>
      <c r="K1989" s="209"/>
      <c r="L1989" s="244">
        <v>104.65409999999997</v>
      </c>
      <c r="M1989" s="244">
        <v>0</v>
      </c>
      <c r="N1989" s="244">
        <v>0</v>
      </c>
      <c r="O1989" s="244">
        <v>0</v>
      </c>
      <c r="P1989" s="211">
        <v>0</v>
      </c>
      <c r="Q1989" s="212">
        <v>0</v>
      </c>
    </row>
    <row r="1990" spans="1:17" ht="11.25" customHeight="1">
      <c r="A1990" s="124">
        <f t="shared" si="31"/>
        <v>425</v>
      </c>
      <c r="B1990" s="53" t="s">
        <v>959</v>
      </c>
      <c r="C1990" s="249">
        <v>1</v>
      </c>
      <c r="D1990" s="55">
        <v>24333</v>
      </c>
      <c r="E1990" s="8">
        <v>30</v>
      </c>
      <c r="F1990" s="53" t="s">
        <v>142</v>
      </c>
      <c r="G1990" s="53" t="s">
        <v>728</v>
      </c>
      <c r="H1990" s="53" t="s">
        <v>143</v>
      </c>
      <c r="I1990" s="53" t="s">
        <v>94</v>
      </c>
      <c r="J1990" s="53"/>
      <c r="K1990" s="53"/>
      <c r="L1990" s="234">
        <v>104.65409999999997</v>
      </c>
      <c r="M1990" s="205">
        <v>0</v>
      </c>
      <c r="N1990" s="205">
        <v>0</v>
      </c>
      <c r="O1990" s="205">
        <v>0</v>
      </c>
      <c r="P1990" s="187">
        <v>0</v>
      </c>
      <c r="Q1990" s="188">
        <v>0</v>
      </c>
    </row>
    <row r="1991" spans="1:17" ht="11.25" customHeight="1">
      <c r="A1991" s="267">
        <f t="shared" si="31"/>
        <v>426</v>
      </c>
      <c r="B1991" s="209" t="s">
        <v>1007</v>
      </c>
      <c r="C1991" s="248">
        <v>0</v>
      </c>
      <c r="D1991" s="210"/>
      <c r="E1991" s="271">
        <f>SUM(E1992:E1997)</f>
        <v>3960</v>
      </c>
      <c r="F1991" s="209" t="s">
        <v>520</v>
      </c>
      <c r="G1991" s="209" t="s">
        <v>326</v>
      </c>
      <c r="H1991" s="209" t="s">
        <v>1008</v>
      </c>
      <c r="I1991" s="209" t="s">
        <v>827</v>
      </c>
      <c r="J1991" s="209" t="s">
        <v>571</v>
      </c>
      <c r="K1991" s="209" t="s">
        <v>826</v>
      </c>
      <c r="L1991" s="244">
        <v>29510.859895644106</v>
      </c>
      <c r="M1991" s="244">
        <v>18203.147000000001</v>
      </c>
      <c r="N1991" s="244">
        <v>0</v>
      </c>
      <c r="O1991" s="244">
        <v>4458.0950000000003</v>
      </c>
      <c r="P1991" s="211">
        <v>26935498.780623503</v>
      </c>
      <c r="Q1991" s="212">
        <v>0.91273174946011204</v>
      </c>
    </row>
    <row r="1992" spans="1:17" ht="11.25" customHeight="1">
      <c r="A1992" s="124">
        <f t="shared" si="31"/>
        <v>426</v>
      </c>
      <c r="B1992" s="53" t="s">
        <v>1007</v>
      </c>
      <c r="C1992" s="249">
        <v>1</v>
      </c>
      <c r="D1992" s="55">
        <v>41626</v>
      </c>
      <c r="E1992" s="92">
        <v>660</v>
      </c>
      <c r="F1992" s="53" t="s">
        <v>520</v>
      </c>
      <c r="G1992" s="53" t="s">
        <v>326</v>
      </c>
      <c r="H1992" s="53" t="s">
        <v>1008</v>
      </c>
      <c r="I1992" s="53" t="s">
        <v>827</v>
      </c>
      <c r="J1992" s="53" t="s">
        <v>571</v>
      </c>
      <c r="K1992" s="53" t="s">
        <v>826</v>
      </c>
      <c r="L1992" s="234">
        <v>5091.3486354404313</v>
      </c>
      <c r="M1992" s="234">
        <v>3076.9549999999999</v>
      </c>
      <c r="N1992" s="234">
        <v>0</v>
      </c>
      <c r="O1992" s="234">
        <v>697.08600000000001</v>
      </c>
      <c r="P1992" s="187">
        <v>4639659.4665424488</v>
      </c>
      <c r="Q1992" s="188">
        <v>0.91128300156979758</v>
      </c>
    </row>
    <row r="1993" spans="1:17" ht="11.25" customHeight="1">
      <c r="A1993" s="124">
        <f t="shared" si="31"/>
        <v>426</v>
      </c>
      <c r="B1993" s="53" t="s">
        <v>1007</v>
      </c>
      <c r="C1993" s="249">
        <v>2</v>
      </c>
      <c r="D1993" s="55">
        <v>41424</v>
      </c>
      <c r="E1993" s="92">
        <v>660</v>
      </c>
      <c r="F1993" s="53" t="s">
        <v>520</v>
      </c>
      <c r="G1993" s="53" t="s">
        <v>326</v>
      </c>
      <c r="H1993" s="53" t="s">
        <v>1008</v>
      </c>
      <c r="I1993" s="53" t="s">
        <v>827</v>
      </c>
      <c r="J1993" s="53" t="s">
        <v>571</v>
      </c>
      <c r="K1993" s="53" t="s">
        <v>826</v>
      </c>
      <c r="L1993" s="234">
        <v>5024.5715009561063</v>
      </c>
      <c r="M1993" s="234">
        <v>3180.886</v>
      </c>
      <c r="N1993" s="234">
        <v>0</v>
      </c>
      <c r="O1993" s="234">
        <v>743.58699999999999</v>
      </c>
      <c r="P1993" s="187">
        <v>4588198.7216745084</v>
      </c>
      <c r="Q1993" s="188">
        <v>0.91315224010673102</v>
      </c>
    </row>
    <row r="1994" spans="1:17" ht="11.25" customHeight="1">
      <c r="A1994" s="124">
        <f t="shared" si="31"/>
        <v>426</v>
      </c>
      <c r="B1994" s="53" t="s">
        <v>1007</v>
      </c>
      <c r="C1994" s="249">
        <v>3</v>
      </c>
      <c r="D1994" s="55">
        <v>41723</v>
      </c>
      <c r="E1994" s="92">
        <v>660</v>
      </c>
      <c r="F1994" s="53" t="s">
        <v>520</v>
      </c>
      <c r="G1994" s="53" t="s">
        <v>326</v>
      </c>
      <c r="H1994" s="53" t="s">
        <v>1008</v>
      </c>
      <c r="I1994" s="53" t="s">
        <v>827</v>
      </c>
      <c r="J1994" s="53" t="s">
        <v>571</v>
      </c>
      <c r="K1994" s="53" t="s">
        <v>826</v>
      </c>
      <c r="L1994" s="234">
        <v>4487.9087330118191</v>
      </c>
      <c r="M1994" s="234">
        <v>2751.3879999999999</v>
      </c>
      <c r="N1994" s="234">
        <v>0</v>
      </c>
      <c r="O1994" s="234">
        <v>949.38000000000011</v>
      </c>
      <c r="P1994" s="187">
        <v>4099390.4682996343</v>
      </c>
      <c r="Q1994" s="188">
        <v>0.91342999873095643</v>
      </c>
    </row>
    <row r="1995" spans="1:17" ht="11.25" customHeight="1">
      <c r="A1995" s="124">
        <f t="shared" si="31"/>
        <v>426</v>
      </c>
      <c r="B1995" s="53" t="s">
        <v>1007</v>
      </c>
      <c r="C1995" s="249">
        <v>4</v>
      </c>
      <c r="D1995" s="55">
        <v>41780</v>
      </c>
      <c r="E1995" s="92">
        <v>660</v>
      </c>
      <c r="F1995" s="123" t="s">
        <v>520</v>
      </c>
      <c r="G1995" s="123" t="s">
        <v>326</v>
      </c>
      <c r="H1995" s="123" t="s">
        <v>1008</v>
      </c>
      <c r="I1995" s="53" t="s">
        <v>827</v>
      </c>
      <c r="J1995" s="53" t="s">
        <v>571</v>
      </c>
      <c r="K1995" s="53" t="s">
        <v>826</v>
      </c>
      <c r="L1995" s="234">
        <v>5090.356749471096</v>
      </c>
      <c r="M1995" s="234">
        <v>3164.5880000000002</v>
      </c>
      <c r="N1995" s="234">
        <v>0</v>
      </c>
      <c r="O1995" s="234">
        <v>430.14</v>
      </c>
      <c r="P1995" s="187">
        <v>4639772.311114924</v>
      </c>
      <c r="Q1995" s="188">
        <v>0.91148273872887409</v>
      </c>
    </row>
    <row r="1996" spans="1:17" s="4" customFormat="1" ht="11.25" customHeight="1">
      <c r="A1996" s="124">
        <f t="shared" si="31"/>
        <v>426</v>
      </c>
      <c r="B1996" s="53" t="s">
        <v>1007</v>
      </c>
      <c r="C1996" s="249">
        <v>5</v>
      </c>
      <c r="D1996" s="55">
        <v>41875</v>
      </c>
      <c r="E1996" s="92">
        <v>660</v>
      </c>
      <c r="F1996" s="123" t="s">
        <v>520</v>
      </c>
      <c r="G1996" s="123" t="s">
        <v>326</v>
      </c>
      <c r="H1996" s="123" t="s">
        <v>1008</v>
      </c>
      <c r="I1996" s="53" t="s">
        <v>827</v>
      </c>
      <c r="J1996" s="53" t="s">
        <v>571</v>
      </c>
      <c r="K1996" s="53" t="s">
        <v>826</v>
      </c>
      <c r="L1996" s="234">
        <v>5073.8446012364702</v>
      </c>
      <c r="M1996" s="234">
        <v>3032.2170000000001</v>
      </c>
      <c r="N1996" s="234">
        <v>0</v>
      </c>
      <c r="O1996" s="234">
        <v>685.89599999999996</v>
      </c>
      <c r="P1996" s="187">
        <v>4613477.8573502228</v>
      </c>
      <c r="Q1996" s="188">
        <v>0.90926668432571656</v>
      </c>
    </row>
    <row r="1997" spans="1:17" ht="11.25" customHeight="1">
      <c r="A1997" s="124">
        <f t="shared" si="31"/>
        <v>426</v>
      </c>
      <c r="B1997" s="53" t="s">
        <v>1007</v>
      </c>
      <c r="C1997" s="249">
        <v>6</v>
      </c>
      <c r="D1997" s="55">
        <v>42082</v>
      </c>
      <c r="E1997" s="92">
        <v>660</v>
      </c>
      <c r="F1997" s="123" t="s">
        <v>520</v>
      </c>
      <c r="G1997" s="123" t="s">
        <v>326</v>
      </c>
      <c r="H1997" s="123" t="s">
        <v>1008</v>
      </c>
      <c r="I1997" s="53" t="s">
        <v>827</v>
      </c>
      <c r="J1997" s="53" t="s">
        <v>571</v>
      </c>
      <c r="K1997" s="53" t="s">
        <v>826</v>
      </c>
      <c r="L1997" s="234">
        <v>4742.8296755281854</v>
      </c>
      <c r="M1997" s="234">
        <v>2997.1129999999998</v>
      </c>
      <c r="N1997" s="234">
        <v>0</v>
      </c>
      <c r="O1997" s="234">
        <v>952.00600000000009</v>
      </c>
      <c r="P1997" s="187">
        <v>4354999.9556417624</v>
      </c>
      <c r="Q1997" s="188">
        <v>0.91822819995254579</v>
      </c>
    </row>
    <row r="1998" spans="1:17" ht="12.75" customHeight="1">
      <c r="A1998" s="267">
        <f t="shared" si="31"/>
        <v>427</v>
      </c>
      <c r="B1998" s="209" t="s">
        <v>519</v>
      </c>
      <c r="C1998" s="248">
        <v>0</v>
      </c>
      <c r="D1998" s="210"/>
      <c r="E1998" s="271">
        <f>SUM(E1999:E2009)</f>
        <v>1330</v>
      </c>
      <c r="F1998" s="209" t="s">
        <v>520</v>
      </c>
      <c r="G1998" s="209" t="s">
        <v>728</v>
      </c>
      <c r="H1998" s="209" t="s">
        <v>521</v>
      </c>
      <c r="I1998" s="209" t="s">
        <v>827</v>
      </c>
      <c r="J1998" s="209" t="s">
        <v>571</v>
      </c>
      <c r="K1998" s="209" t="s">
        <v>826</v>
      </c>
      <c r="L1998" s="244">
        <v>3435.2939999999999</v>
      </c>
      <c r="M1998" s="244">
        <v>2475.8519999999999</v>
      </c>
      <c r="N1998" s="244">
        <v>0</v>
      </c>
      <c r="O1998" s="244">
        <v>698.51</v>
      </c>
      <c r="P1998" s="211">
        <v>3365094.754783297</v>
      </c>
      <c r="Q1998" s="212">
        <v>0.97956528750764771</v>
      </c>
    </row>
    <row r="1999" spans="1:17" s="4" customFormat="1" ht="11.25" customHeight="1">
      <c r="A1999" s="124">
        <f t="shared" si="31"/>
        <v>427</v>
      </c>
      <c r="B1999" s="53" t="s">
        <v>519</v>
      </c>
      <c r="C1999" s="249">
        <v>1</v>
      </c>
      <c r="D1999" s="55">
        <v>24751</v>
      </c>
      <c r="E1999" s="92">
        <v>0</v>
      </c>
      <c r="F1999" s="53" t="s">
        <v>520</v>
      </c>
      <c r="G1999" s="53" t="s">
        <v>728</v>
      </c>
      <c r="H1999" s="53" t="s">
        <v>521</v>
      </c>
      <c r="I1999" s="53" t="s">
        <v>827</v>
      </c>
      <c r="J1999" s="53" t="s">
        <v>571</v>
      </c>
      <c r="K1999" s="53" t="s">
        <v>826</v>
      </c>
      <c r="L1999" s="205">
        <v>0</v>
      </c>
      <c r="M1999" s="205">
        <v>0</v>
      </c>
      <c r="N1999" s="205">
        <v>0</v>
      </c>
      <c r="O1999" s="205">
        <v>0</v>
      </c>
      <c r="P1999" s="187">
        <v>0</v>
      </c>
      <c r="Q1999" s="188">
        <v>0</v>
      </c>
    </row>
    <row r="2000" spans="1:17" ht="11.25" customHeight="1">
      <c r="A2000" s="124">
        <f t="shared" si="31"/>
        <v>427</v>
      </c>
      <c r="B2000" s="53" t="s">
        <v>519</v>
      </c>
      <c r="C2000" s="249">
        <v>2</v>
      </c>
      <c r="D2000" s="55">
        <v>24901</v>
      </c>
      <c r="E2000" s="92">
        <v>0</v>
      </c>
      <c r="F2000" s="53" t="s">
        <v>520</v>
      </c>
      <c r="G2000" s="53" t="s">
        <v>728</v>
      </c>
      <c r="H2000" s="53" t="s">
        <v>521</v>
      </c>
      <c r="I2000" s="53" t="s">
        <v>827</v>
      </c>
      <c r="J2000" s="53" t="s">
        <v>571</v>
      </c>
      <c r="K2000" s="53" t="s">
        <v>826</v>
      </c>
      <c r="L2000" s="205">
        <v>0</v>
      </c>
      <c r="M2000" s="205">
        <v>0</v>
      </c>
      <c r="N2000" s="205">
        <v>0</v>
      </c>
      <c r="O2000" s="205">
        <v>0</v>
      </c>
      <c r="P2000" s="187">
        <v>0</v>
      </c>
      <c r="Q2000" s="188">
        <v>0</v>
      </c>
    </row>
    <row r="2001" spans="1:17" s="4" customFormat="1" ht="11.25" customHeight="1">
      <c r="A2001" s="124">
        <f t="shared" si="31"/>
        <v>427</v>
      </c>
      <c r="B2001" s="53" t="s">
        <v>519</v>
      </c>
      <c r="C2001" s="249">
        <v>3</v>
      </c>
      <c r="D2001" s="55">
        <v>25007</v>
      </c>
      <c r="E2001" s="92">
        <v>0</v>
      </c>
      <c r="F2001" s="53" t="s">
        <v>520</v>
      </c>
      <c r="G2001" s="53" t="s">
        <v>728</v>
      </c>
      <c r="H2001" s="53" t="s">
        <v>521</v>
      </c>
      <c r="I2001" s="53" t="s">
        <v>827</v>
      </c>
      <c r="J2001" s="53" t="s">
        <v>571</v>
      </c>
      <c r="K2001" s="53" t="s">
        <v>826</v>
      </c>
      <c r="L2001" s="205">
        <v>0</v>
      </c>
      <c r="M2001" s="205">
        <v>0</v>
      </c>
      <c r="N2001" s="205">
        <v>0</v>
      </c>
      <c r="O2001" s="205">
        <v>0</v>
      </c>
      <c r="P2001" s="187">
        <v>0</v>
      </c>
      <c r="Q2001" s="188">
        <v>0</v>
      </c>
    </row>
    <row r="2002" spans="1:17" ht="11.25" customHeight="1">
      <c r="A2002" s="124">
        <f t="shared" si="31"/>
        <v>427</v>
      </c>
      <c r="B2002" s="53" t="s">
        <v>519</v>
      </c>
      <c r="C2002" s="249">
        <v>4</v>
      </c>
      <c r="D2002" s="55">
        <v>25030</v>
      </c>
      <c r="E2002" s="92">
        <v>0</v>
      </c>
      <c r="F2002" s="53" t="s">
        <v>520</v>
      </c>
      <c r="G2002" s="53" t="s">
        <v>728</v>
      </c>
      <c r="H2002" s="53" t="s">
        <v>521</v>
      </c>
      <c r="I2002" s="53" t="s">
        <v>827</v>
      </c>
      <c r="J2002" s="53" t="s">
        <v>571</v>
      </c>
      <c r="K2002" s="53" t="s">
        <v>826</v>
      </c>
      <c r="L2002" s="205">
        <v>0</v>
      </c>
      <c r="M2002" s="205">
        <v>0</v>
      </c>
      <c r="N2002" s="205">
        <v>0</v>
      </c>
      <c r="O2002" s="205">
        <v>0</v>
      </c>
      <c r="P2002" s="187">
        <v>0</v>
      </c>
      <c r="Q2002" s="188">
        <v>0</v>
      </c>
    </row>
    <row r="2003" spans="1:17" s="4" customFormat="1" ht="11.25" customHeight="1">
      <c r="A2003" s="124">
        <f t="shared" si="31"/>
        <v>427</v>
      </c>
      <c r="B2003" s="53" t="s">
        <v>519</v>
      </c>
      <c r="C2003" s="249">
        <v>5</v>
      </c>
      <c r="D2003" s="55">
        <v>25658</v>
      </c>
      <c r="E2003" s="92">
        <v>0</v>
      </c>
      <c r="F2003" s="53" t="s">
        <v>520</v>
      </c>
      <c r="G2003" s="53" t="s">
        <v>728</v>
      </c>
      <c r="H2003" s="53" t="s">
        <v>521</v>
      </c>
      <c r="I2003" s="53" t="s">
        <v>827</v>
      </c>
      <c r="J2003" s="53" t="s">
        <v>571</v>
      </c>
      <c r="K2003" s="53" t="s">
        <v>826</v>
      </c>
      <c r="L2003" s="205">
        <v>0</v>
      </c>
      <c r="M2003" s="205">
        <v>0</v>
      </c>
      <c r="N2003" s="205">
        <v>0</v>
      </c>
      <c r="O2003" s="205">
        <v>0</v>
      </c>
      <c r="P2003" s="187">
        <v>0</v>
      </c>
      <c r="Q2003" s="188">
        <v>0</v>
      </c>
    </row>
    <row r="2004" spans="1:17" ht="11.25" customHeight="1">
      <c r="A2004" s="124">
        <f t="shared" si="31"/>
        <v>427</v>
      </c>
      <c r="B2004" s="53" t="s">
        <v>519</v>
      </c>
      <c r="C2004" s="249">
        <v>6</v>
      </c>
      <c r="D2004" s="55">
        <v>28944</v>
      </c>
      <c r="E2004" s="92">
        <v>200</v>
      </c>
      <c r="F2004" s="53" t="s">
        <v>520</v>
      </c>
      <c r="G2004" s="53" t="s">
        <v>728</v>
      </c>
      <c r="H2004" s="53" t="s">
        <v>521</v>
      </c>
      <c r="I2004" s="53" t="s">
        <v>827</v>
      </c>
      <c r="J2004" s="53" t="s">
        <v>571</v>
      </c>
      <c r="K2004" s="53" t="s">
        <v>826</v>
      </c>
      <c r="L2004" s="234">
        <v>0</v>
      </c>
      <c r="M2004" s="234">
        <v>0</v>
      </c>
      <c r="N2004" s="234">
        <v>0</v>
      </c>
      <c r="O2004" s="234">
        <v>0</v>
      </c>
      <c r="P2004" s="187">
        <v>0</v>
      </c>
      <c r="Q2004" s="188">
        <v>0</v>
      </c>
    </row>
    <row r="2005" spans="1:17" s="4" customFormat="1" ht="11.25" customHeight="1">
      <c r="A2005" s="124">
        <f t="shared" si="31"/>
        <v>427</v>
      </c>
      <c r="B2005" s="53" t="s">
        <v>519</v>
      </c>
      <c r="C2005" s="249">
        <v>7</v>
      </c>
      <c r="D2005" s="55">
        <v>29484</v>
      </c>
      <c r="E2005" s="92">
        <v>210</v>
      </c>
      <c r="F2005" s="53" t="s">
        <v>520</v>
      </c>
      <c r="G2005" s="53" t="s">
        <v>728</v>
      </c>
      <c r="H2005" s="53" t="s">
        <v>521</v>
      </c>
      <c r="I2005" s="53" t="s">
        <v>827</v>
      </c>
      <c r="J2005" s="53" t="s">
        <v>571</v>
      </c>
      <c r="K2005" s="53" t="s">
        <v>826</v>
      </c>
      <c r="L2005" s="234">
        <v>0</v>
      </c>
      <c r="M2005" s="234">
        <v>0</v>
      </c>
      <c r="N2005" s="234">
        <v>0</v>
      </c>
      <c r="O2005" s="234">
        <v>0</v>
      </c>
      <c r="P2005" s="187">
        <v>0</v>
      </c>
      <c r="Q2005" s="188">
        <v>0</v>
      </c>
    </row>
    <row r="2006" spans="1:17" ht="11.25" customHeight="1">
      <c r="A2006" s="124">
        <f t="shared" si="31"/>
        <v>427</v>
      </c>
      <c r="B2006" s="53" t="s">
        <v>519</v>
      </c>
      <c r="C2006" s="249">
        <v>8</v>
      </c>
      <c r="D2006" s="55">
        <v>30341</v>
      </c>
      <c r="E2006" s="92">
        <v>210</v>
      </c>
      <c r="F2006" s="53" t="s">
        <v>520</v>
      </c>
      <c r="G2006" s="53" t="s">
        <v>728</v>
      </c>
      <c r="H2006" s="53" t="s">
        <v>521</v>
      </c>
      <c r="I2006" s="53" t="s">
        <v>827</v>
      </c>
      <c r="J2006" s="53" t="s">
        <v>571</v>
      </c>
      <c r="K2006" s="53" t="s">
        <v>826</v>
      </c>
      <c r="L2006" s="234">
        <v>0</v>
      </c>
      <c r="M2006" s="234">
        <v>0</v>
      </c>
      <c r="N2006" s="234">
        <v>0</v>
      </c>
      <c r="O2006" s="234">
        <v>0</v>
      </c>
      <c r="P2006" s="187">
        <v>0</v>
      </c>
      <c r="Q2006" s="188">
        <v>0</v>
      </c>
    </row>
    <row r="2007" spans="1:17" ht="11.25" customHeight="1">
      <c r="A2007" s="124">
        <f t="shared" si="31"/>
        <v>427</v>
      </c>
      <c r="B2007" s="53" t="s">
        <v>519</v>
      </c>
      <c r="C2007" s="249">
        <v>9</v>
      </c>
      <c r="D2007" s="55">
        <v>30739</v>
      </c>
      <c r="E2007" s="92">
        <v>210</v>
      </c>
      <c r="F2007" s="53" t="s">
        <v>520</v>
      </c>
      <c r="G2007" s="53" t="s">
        <v>728</v>
      </c>
      <c r="H2007" s="53" t="s">
        <v>521</v>
      </c>
      <c r="I2007" s="53" t="s">
        <v>827</v>
      </c>
      <c r="J2007" s="53" t="s">
        <v>571</v>
      </c>
      <c r="K2007" s="53" t="s">
        <v>826</v>
      </c>
      <c r="L2007" s="234">
        <v>0</v>
      </c>
      <c r="M2007" s="234">
        <v>0</v>
      </c>
      <c r="N2007" s="234">
        <v>0</v>
      </c>
      <c r="O2007" s="234">
        <v>0</v>
      </c>
      <c r="P2007" s="187">
        <v>0</v>
      </c>
      <c r="Q2007" s="188">
        <v>0</v>
      </c>
    </row>
    <row r="2008" spans="1:17" ht="11.25" customHeight="1">
      <c r="A2008" s="124">
        <f t="shared" si="31"/>
        <v>427</v>
      </c>
      <c r="B2008" s="53" t="s">
        <v>519</v>
      </c>
      <c r="C2008" s="249">
        <v>10</v>
      </c>
      <c r="D2008" s="55">
        <v>41355</v>
      </c>
      <c r="E2008" s="92">
        <v>250</v>
      </c>
      <c r="F2008" s="53" t="s">
        <v>520</v>
      </c>
      <c r="G2008" s="53" t="s">
        <v>728</v>
      </c>
      <c r="H2008" s="53" t="s">
        <v>521</v>
      </c>
      <c r="I2008" s="53" t="s">
        <v>827</v>
      </c>
      <c r="J2008" s="53" t="s">
        <v>571</v>
      </c>
      <c r="K2008" s="53" t="s">
        <v>826</v>
      </c>
      <c r="L2008" s="234">
        <v>1632.3109999999999</v>
      </c>
      <c r="M2008" s="234">
        <v>1180.0260000000001</v>
      </c>
      <c r="N2008" s="234">
        <v>0</v>
      </c>
      <c r="O2008" s="234">
        <v>435.22</v>
      </c>
      <c r="P2008" s="187">
        <v>1604144.2027457152</v>
      </c>
      <c r="Q2008" s="188">
        <v>0.9827442213804326</v>
      </c>
    </row>
    <row r="2009" spans="1:17" s="4" customFormat="1" ht="11.25" customHeight="1">
      <c r="A2009" s="124">
        <f t="shared" si="31"/>
        <v>427</v>
      </c>
      <c r="B2009" s="53" t="s">
        <v>519</v>
      </c>
      <c r="C2009" s="249">
        <v>11</v>
      </c>
      <c r="D2009" s="55">
        <v>41633</v>
      </c>
      <c r="E2009" s="92">
        <v>250</v>
      </c>
      <c r="F2009" s="53" t="s">
        <v>520</v>
      </c>
      <c r="G2009" s="53" t="s">
        <v>728</v>
      </c>
      <c r="H2009" s="53" t="s">
        <v>521</v>
      </c>
      <c r="I2009" s="53" t="s">
        <v>827</v>
      </c>
      <c r="J2009" s="53" t="s">
        <v>571</v>
      </c>
      <c r="K2009" s="53" t="s">
        <v>826</v>
      </c>
      <c r="L2009" s="234">
        <v>1802.9829999999999</v>
      </c>
      <c r="M2009" s="234">
        <v>1295.826</v>
      </c>
      <c r="N2009" s="234">
        <v>0</v>
      </c>
      <c r="O2009" s="234">
        <v>263.29000000000002</v>
      </c>
      <c r="P2009" s="187">
        <v>1760950.5520375811</v>
      </c>
      <c r="Q2009" s="188">
        <v>0.97668727438782343</v>
      </c>
    </row>
    <row r="2010" spans="1:17" ht="11.25" customHeight="1">
      <c r="A2010" s="267">
        <f t="shared" si="31"/>
        <v>428</v>
      </c>
      <c r="B2010" s="209" t="s">
        <v>1331</v>
      </c>
      <c r="C2010" s="248">
        <v>0</v>
      </c>
      <c r="D2010" s="210"/>
      <c r="E2010" s="271">
        <f>SUM(E2011:E2013)</f>
        <v>111</v>
      </c>
      <c r="F2010" s="209" t="s">
        <v>46</v>
      </c>
      <c r="G2010" s="209" t="s">
        <v>728</v>
      </c>
      <c r="H2010" s="209" t="s">
        <v>1263</v>
      </c>
      <c r="I2010" s="209" t="s">
        <v>94</v>
      </c>
      <c r="J2010" s="209"/>
      <c r="K2010" s="209"/>
      <c r="L2010" s="244">
        <v>266.82915000000003</v>
      </c>
      <c r="M2010" s="244">
        <v>0</v>
      </c>
      <c r="N2010" s="244">
        <v>0</v>
      </c>
      <c r="O2010" s="244">
        <v>0</v>
      </c>
      <c r="P2010" s="211">
        <v>0</v>
      </c>
      <c r="Q2010" s="212">
        <v>0</v>
      </c>
    </row>
    <row r="2011" spans="1:17" ht="11.25" customHeight="1">
      <c r="A2011" s="124">
        <f t="shared" si="31"/>
        <v>428</v>
      </c>
      <c r="B2011" s="53" t="s">
        <v>1331</v>
      </c>
      <c r="C2011" s="249">
        <v>1</v>
      </c>
      <c r="D2011" s="55">
        <v>44147</v>
      </c>
      <c r="E2011" s="92">
        <v>37</v>
      </c>
      <c r="F2011" s="123" t="s">
        <v>46</v>
      </c>
      <c r="G2011" s="123" t="s">
        <v>728</v>
      </c>
      <c r="H2011" s="123" t="s">
        <v>1263</v>
      </c>
      <c r="I2011" s="53" t="s">
        <v>94</v>
      </c>
      <c r="J2011" s="53"/>
      <c r="K2011" s="53"/>
      <c r="L2011" s="234">
        <v>99.360700000000008</v>
      </c>
      <c r="M2011" s="205">
        <v>0</v>
      </c>
      <c r="N2011" s="205">
        <v>0</v>
      </c>
      <c r="O2011" s="205">
        <v>0</v>
      </c>
      <c r="P2011" s="187">
        <v>0</v>
      </c>
      <c r="Q2011" s="188">
        <v>0</v>
      </c>
    </row>
    <row r="2012" spans="1:17" ht="11.25" customHeight="1">
      <c r="A2012" s="124">
        <f t="shared" si="31"/>
        <v>428</v>
      </c>
      <c r="B2012" s="53" t="s">
        <v>1331</v>
      </c>
      <c r="C2012" s="249">
        <v>2</v>
      </c>
      <c r="D2012" s="55">
        <v>44170</v>
      </c>
      <c r="E2012" s="92">
        <v>37</v>
      </c>
      <c r="F2012" s="123" t="s">
        <v>46</v>
      </c>
      <c r="G2012" s="123" t="s">
        <v>728</v>
      </c>
      <c r="H2012" s="123" t="s">
        <v>1263</v>
      </c>
      <c r="I2012" s="53" t="s">
        <v>94</v>
      </c>
      <c r="J2012" s="53"/>
      <c r="K2012" s="53"/>
      <c r="L2012" s="234">
        <v>87.40079999999999</v>
      </c>
      <c r="M2012" s="205">
        <v>0</v>
      </c>
      <c r="N2012" s="205">
        <v>0</v>
      </c>
      <c r="O2012" s="205">
        <v>0</v>
      </c>
      <c r="P2012" s="187">
        <v>0</v>
      </c>
      <c r="Q2012" s="188">
        <v>0</v>
      </c>
    </row>
    <row r="2013" spans="1:17" ht="11.25" customHeight="1">
      <c r="A2013" s="124">
        <f t="shared" si="31"/>
        <v>428</v>
      </c>
      <c r="B2013" s="53" t="s">
        <v>1331</v>
      </c>
      <c r="C2013" s="249">
        <v>3</v>
      </c>
      <c r="D2013" s="55">
        <v>44181</v>
      </c>
      <c r="E2013" s="92">
        <v>37</v>
      </c>
      <c r="F2013" s="123" t="s">
        <v>46</v>
      </c>
      <c r="G2013" s="123" t="s">
        <v>728</v>
      </c>
      <c r="H2013" s="123" t="s">
        <v>1263</v>
      </c>
      <c r="I2013" s="53" t="s">
        <v>94</v>
      </c>
      <c r="J2013" s="53"/>
      <c r="K2013" s="53"/>
      <c r="L2013" s="234">
        <v>80.06765</v>
      </c>
      <c r="M2013" s="205">
        <v>0</v>
      </c>
      <c r="N2013" s="205">
        <v>0</v>
      </c>
      <c r="O2013" s="205">
        <v>0</v>
      </c>
      <c r="P2013" s="187">
        <v>0</v>
      </c>
      <c r="Q2013" s="188">
        <v>0</v>
      </c>
    </row>
    <row r="2014" spans="1:17" ht="10.5" customHeight="1">
      <c r="A2014" s="267">
        <f t="shared" si="31"/>
        <v>429</v>
      </c>
      <c r="B2014" s="209" t="s">
        <v>1164</v>
      </c>
      <c r="C2014" s="248">
        <v>0</v>
      </c>
      <c r="D2014" s="210"/>
      <c r="E2014" s="271">
        <f>SUM(E2015)</f>
        <v>600</v>
      </c>
      <c r="F2014" s="209" t="s">
        <v>520</v>
      </c>
      <c r="G2014" s="209" t="s">
        <v>326</v>
      </c>
      <c r="H2014" s="209" t="s">
        <v>1165</v>
      </c>
      <c r="I2014" s="209" t="s">
        <v>827</v>
      </c>
      <c r="J2014" s="209" t="s">
        <v>571</v>
      </c>
      <c r="K2014" s="209" t="s">
        <v>826</v>
      </c>
      <c r="L2014" s="244">
        <v>2929.2131836179028</v>
      </c>
      <c r="M2014" s="244">
        <v>2463.7846298849436</v>
      </c>
      <c r="N2014" s="244">
        <v>0</v>
      </c>
      <c r="O2014" s="244">
        <v>2019.9721423892211</v>
      </c>
      <c r="P2014" s="211">
        <v>2746666.5222047972</v>
      </c>
      <c r="Q2014" s="212">
        <v>0.93768065006875312</v>
      </c>
    </row>
    <row r="2015" spans="1:17" s="4" customFormat="1" ht="11.25" customHeight="1">
      <c r="A2015" s="124">
        <f t="shared" si="31"/>
        <v>429</v>
      </c>
      <c r="B2015" s="53" t="s">
        <v>1164</v>
      </c>
      <c r="C2015" s="249">
        <v>1</v>
      </c>
      <c r="D2015" s="55">
        <v>42451</v>
      </c>
      <c r="E2015" s="92">
        <v>600</v>
      </c>
      <c r="F2015" s="123" t="s">
        <v>520</v>
      </c>
      <c r="G2015" s="123" t="s">
        <v>326</v>
      </c>
      <c r="H2015" s="123" t="s">
        <v>1165</v>
      </c>
      <c r="I2015" s="53" t="s">
        <v>827</v>
      </c>
      <c r="J2015" s="53" t="s">
        <v>571</v>
      </c>
      <c r="K2015" s="53" t="s">
        <v>826</v>
      </c>
      <c r="L2015" s="234">
        <v>2929.2131836179028</v>
      </c>
      <c r="M2015" s="234">
        <v>2463.7846298849436</v>
      </c>
      <c r="N2015" s="234">
        <v>0</v>
      </c>
      <c r="O2015" s="234">
        <v>2019.9721423892211</v>
      </c>
      <c r="P2015" s="187">
        <v>2746666.5222047972</v>
      </c>
      <c r="Q2015" s="188">
        <v>0.93768065006875312</v>
      </c>
    </row>
    <row r="2016" spans="1:17" ht="11.25" customHeight="1">
      <c r="A2016" s="267">
        <f t="shared" si="31"/>
        <v>430</v>
      </c>
      <c r="B2016" s="209" t="s">
        <v>1206</v>
      </c>
      <c r="C2016" s="248">
        <v>0</v>
      </c>
      <c r="D2016" s="210"/>
      <c r="E2016" s="271">
        <f>SUM(E2017:E2018)</f>
        <v>1320</v>
      </c>
      <c r="F2016" s="209" t="s">
        <v>955</v>
      </c>
      <c r="G2016" s="209" t="s">
        <v>326</v>
      </c>
      <c r="H2016" s="209" t="s">
        <v>1207</v>
      </c>
      <c r="I2016" s="209" t="s">
        <v>827</v>
      </c>
      <c r="J2016" s="209" t="s">
        <v>571</v>
      </c>
      <c r="K2016" s="209" t="s">
        <v>826</v>
      </c>
      <c r="L2016" s="244">
        <v>8986.3509458451226</v>
      </c>
      <c r="M2016" s="244">
        <v>3268.5170000000003</v>
      </c>
      <c r="N2016" s="244">
        <v>2885.1660000000002</v>
      </c>
      <c r="O2016" s="244">
        <v>1108.519742353742</v>
      </c>
      <c r="P2016" s="211">
        <v>7976505.7261484433</v>
      </c>
      <c r="Q2016" s="212">
        <v>0.88762455130204032</v>
      </c>
    </row>
    <row r="2017" spans="1:17" ht="11.25" customHeight="1">
      <c r="A2017" s="124">
        <f t="shared" si="31"/>
        <v>430</v>
      </c>
      <c r="B2017" s="53" t="s">
        <v>1206</v>
      </c>
      <c r="C2017" s="249">
        <v>1</v>
      </c>
      <c r="D2017" s="55">
        <v>42686</v>
      </c>
      <c r="E2017" s="92">
        <v>660</v>
      </c>
      <c r="F2017" s="123" t="s">
        <v>955</v>
      </c>
      <c r="G2017" s="123" t="s">
        <v>326</v>
      </c>
      <c r="H2017" s="123" t="s">
        <v>1207</v>
      </c>
      <c r="I2017" s="53" t="s">
        <v>827</v>
      </c>
      <c r="J2017" s="53" t="s">
        <v>571</v>
      </c>
      <c r="K2017" s="53" t="s">
        <v>826</v>
      </c>
      <c r="L2017" s="234">
        <v>4522.3409458451233</v>
      </c>
      <c r="M2017" s="234">
        <v>317.96300000000002</v>
      </c>
      <c r="N2017" s="234">
        <v>2500.4740000000002</v>
      </c>
      <c r="O2017" s="234">
        <v>596.27327789581318</v>
      </c>
      <c r="P2017" s="187">
        <v>3942398.7339503262</v>
      </c>
      <c r="Q2017" s="188">
        <v>0.87176061715832909</v>
      </c>
    </row>
    <row r="2018" spans="1:17" ht="11.25" customHeight="1">
      <c r="A2018" s="124">
        <f t="shared" si="31"/>
        <v>430</v>
      </c>
      <c r="B2018" s="53" t="s">
        <v>1206</v>
      </c>
      <c r="C2018" s="249">
        <v>2</v>
      </c>
      <c r="D2018" s="55">
        <v>42781</v>
      </c>
      <c r="E2018" s="92">
        <v>660</v>
      </c>
      <c r="F2018" s="123" t="s">
        <v>955</v>
      </c>
      <c r="G2018" s="123" t="s">
        <v>326</v>
      </c>
      <c r="H2018" s="123" t="s">
        <v>1207</v>
      </c>
      <c r="I2018" s="53" t="s">
        <v>827</v>
      </c>
      <c r="J2018" s="53" t="s">
        <v>571</v>
      </c>
      <c r="K2018" s="53" t="s">
        <v>826</v>
      </c>
      <c r="L2018" s="234">
        <v>4464.0099999999993</v>
      </c>
      <c r="M2018" s="234">
        <v>2950.5540000000001</v>
      </c>
      <c r="N2018" s="234">
        <v>384.69200000000001</v>
      </c>
      <c r="O2018" s="234">
        <v>512.24646445792894</v>
      </c>
      <c r="P2018" s="187">
        <v>4034106.9921981171</v>
      </c>
      <c r="Q2018" s="188">
        <v>0.90369577850365879</v>
      </c>
    </row>
    <row r="2019" spans="1:17" s="4" customFormat="1" ht="11.25" customHeight="1">
      <c r="A2019" s="267">
        <f t="shared" si="31"/>
        <v>431</v>
      </c>
      <c r="B2019" s="209" t="s">
        <v>940</v>
      </c>
      <c r="C2019" s="248">
        <v>0</v>
      </c>
      <c r="D2019" s="210"/>
      <c r="E2019" s="271">
        <f>SUM(E2020:E2023)</f>
        <v>48</v>
      </c>
      <c r="F2019" s="209" t="s">
        <v>135</v>
      </c>
      <c r="G2019" s="209" t="s">
        <v>728</v>
      </c>
      <c r="H2019" s="209" t="s">
        <v>136</v>
      </c>
      <c r="I2019" s="209" t="s">
        <v>94</v>
      </c>
      <c r="J2019" s="209"/>
      <c r="K2019" s="209"/>
      <c r="L2019" s="244">
        <v>126.39485000000001</v>
      </c>
      <c r="M2019" s="244">
        <v>0</v>
      </c>
      <c r="N2019" s="244">
        <v>0</v>
      </c>
      <c r="O2019" s="244">
        <v>0</v>
      </c>
      <c r="P2019" s="211">
        <v>0</v>
      </c>
      <c r="Q2019" s="212">
        <v>0</v>
      </c>
    </row>
    <row r="2020" spans="1:17" ht="11.25" customHeight="1">
      <c r="A2020" s="124">
        <f t="shared" si="31"/>
        <v>431</v>
      </c>
      <c r="B2020" s="53" t="s">
        <v>940</v>
      </c>
      <c r="C2020" s="249">
        <v>1</v>
      </c>
      <c r="D2020" s="55">
        <v>19874</v>
      </c>
      <c r="E2020" s="8">
        <v>12</v>
      </c>
      <c r="F2020" s="53" t="s">
        <v>135</v>
      </c>
      <c r="G2020" s="53" t="s">
        <v>728</v>
      </c>
      <c r="H2020" s="53" t="s">
        <v>136</v>
      </c>
      <c r="I2020" s="53" t="s">
        <v>94</v>
      </c>
      <c r="J2020" s="53"/>
      <c r="K2020" s="53"/>
      <c r="L2020" s="234">
        <v>126.39485000000001</v>
      </c>
      <c r="M2020" s="205">
        <v>0</v>
      </c>
      <c r="N2020" s="205">
        <v>0</v>
      </c>
      <c r="O2020" s="205">
        <v>0</v>
      </c>
      <c r="P2020" s="187">
        <v>0</v>
      </c>
      <c r="Q2020" s="188">
        <v>0</v>
      </c>
    </row>
    <row r="2021" spans="1:17" s="4" customFormat="1" ht="11.25" customHeight="1">
      <c r="A2021" s="124">
        <f t="shared" si="31"/>
        <v>431</v>
      </c>
      <c r="B2021" s="53" t="s">
        <v>940</v>
      </c>
      <c r="C2021" s="249">
        <v>2</v>
      </c>
      <c r="D2021" s="55">
        <v>19931</v>
      </c>
      <c r="E2021" s="8">
        <v>12</v>
      </c>
      <c r="F2021" s="53" t="s">
        <v>135</v>
      </c>
      <c r="G2021" s="53" t="s">
        <v>728</v>
      </c>
      <c r="H2021" s="53" t="s">
        <v>136</v>
      </c>
      <c r="I2021" s="53" t="s">
        <v>94</v>
      </c>
      <c r="J2021" s="53"/>
      <c r="K2021" s="53"/>
      <c r="L2021" s="234">
        <v>0</v>
      </c>
      <c r="M2021" s="205">
        <v>0</v>
      </c>
      <c r="N2021" s="205">
        <v>0</v>
      </c>
      <c r="O2021" s="205">
        <v>0</v>
      </c>
      <c r="P2021" s="187">
        <v>0</v>
      </c>
      <c r="Q2021" s="188">
        <v>0</v>
      </c>
    </row>
    <row r="2022" spans="1:17" s="4" customFormat="1" ht="11.25" customHeight="1">
      <c r="A2022" s="124">
        <f t="shared" si="31"/>
        <v>431</v>
      </c>
      <c r="B2022" s="53" t="s">
        <v>940</v>
      </c>
      <c r="C2022" s="249">
        <v>3</v>
      </c>
      <c r="D2022" s="55">
        <v>37230</v>
      </c>
      <c r="E2022" s="8">
        <v>12</v>
      </c>
      <c r="F2022" s="53" t="s">
        <v>135</v>
      </c>
      <c r="G2022" s="53" t="s">
        <v>728</v>
      </c>
      <c r="H2022" s="53" t="s">
        <v>136</v>
      </c>
      <c r="I2022" s="53" t="s">
        <v>94</v>
      </c>
      <c r="J2022" s="53"/>
      <c r="K2022" s="53"/>
      <c r="L2022" s="234">
        <v>0</v>
      </c>
      <c r="M2022" s="205">
        <v>0</v>
      </c>
      <c r="N2022" s="205">
        <v>0</v>
      </c>
      <c r="O2022" s="205">
        <v>0</v>
      </c>
      <c r="P2022" s="187">
        <v>0</v>
      </c>
      <c r="Q2022" s="188">
        <v>0</v>
      </c>
    </row>
    <row r="2023" spans="1:17" ht="11.25" customHeight="1">
      <c r="A2023" s="124">
        <f t="shared" si="31"/>
        <v>431</v>
      </c>
      <c r="B2023" s="53" t="s">
        <v>940</v>
      </c>
      <c r="C2023" s="249">
        <v>4</v>
      </c>
      <c r="D2023" s="55">
        <v>37225</v>
      </c>
      <c r="E2023" s="8">
        <v>12</v>
      </c>
      <c r="F2023" s="53" t="s">
        <v>135</v>
      </c>
      <c r="G2023" s="53" t="s">
        <v>728</v>
      </c>
      <c r="H2023" s="53" t="s">
        <v>136</v>
      </c>
      <c r="I2023" s="53" t="s">
        <v>94</v>
      </c>
      <c r="J2023" s="53"/>
      <c r="K2023" s="53"/>
      <c r="L2023" s="234">
        <v>0</v>
      </c>
      <c r="M2023" s="205">
        <v>0</v>
      </c>
      <c r="N2023" s="205">
        <v>0</v>
      </c>
      <c r="O2023" s="205">
        <v>0</v>
      </c>
      <c r="P2023" s="187">
        <v>0</v>
      </c>
      <c r="Q2023" s="188">
        <v>0</v>
      </c>
    </row>
    <row r="2024" spans="1:17" s="4" customFormat="1" ht="11.25" customHeight="1">
      <c r="A2024" s="267">
        <f t="shared" si="31"/>
        <v>432</v>
      </c>
      <c r="B2024" s="209" t="s">
        <v>963</v>
      </c>
      <c r="C2024" s="248">
        <v>0</v>
      </c>
      <c r="D2024" s="210"/>
      <c r="E2024" s="271">
        <f>SUM(E2025)</f>
        <v>0</v>
      </c>
      <c r="F2024" s="209" t="s">
        <v>142</v>
      </c>
      <c r="G2024" s="209" t="s">
        <v>728</v>
      </c>
      <c r="H2024" s="209" t="s">
        <v>143</v>
      </c>
      <c r="I2024" s="209" t="s">
        <v>94</v>
      </c>
      <c r="J2024" s="209"/>
      <c r="K2024" s="209"/>
      <c r="L2024" s="244">
        <v>0</v>
      </c>
      <c r="M2024" s="244">
        <v>0</v>
      </c>
      <c r="N2024" s="244">
        <v>0</v>
      </c>
      <c r="O2024" s="244">
        <v>0</v>
      </c>
      <c r="P2024" s="211">
        <v>0</v>
      </c>
      <c r="Q2024" s="212">
        <v>0</v>
      </c>
    </row>
    <row r="2025" spans="1:17" ht="11.25" customHeight="1">
      <c r="A2025" s="124">
        <f t="shared" si="31"/>
        <v>432</v>
      </c>
      <c r="B2025" s="53" t="s">
        <v>963</v>
      </c>
      <c r="C2025" s="249">
        <v>1</v>
      </c>
      <c r="D2025" s="55">
        <v>31494</v>
      </c>
      <c r="E2025" s="92">
        <v>0</v>
      </c>
      <c r="F2025" s="53" t="s">
        <v>142</v>
      </c>
      <c r="G2025" s="53" t="s">
        <v>728</v>
      </c>
      <c r="H2025" s="53" t="s">
        <v>143</v>
      </c>
      <c r="I2025" s="53" t="s">
        <v>94</v>
      </c>
      <c r="J2025" s="53"/>
      <c r="K2025" s="53"/>
      <c r="L2025" s="205">
        <v>0</v>
      </c>
      <c r="M2025" s="205">
        <v>0</v>
      </c>
      <c r="N2025" s="205">
        <v>0</v>
      </c>
      <c r="O2025" s="205">
        <v>0</v>
      </c>
      <c r="P2025" s="187">
        <v>0</v>
      </c>
      <c r="Q2025" s="188">
        <v>0</v>
      </c>
    </row>
    <row r="2026" spans="1:17" s="4" customFormat="1" ht="11.25" customHeight="1">
      <c r="A2026" s="267">
        <f t="shared" si="31"/>
        <v>433</v>
      </c>
      <c r="B2026" s="209" t="s">
        <v>931</v>
      </c>
      <c r="C2026" s="248">
        <v>0</v>
      </c>
      <c r="D2026" s="210"/>
      <c r="E2026" s="271">
        <f>SUM(E2027:E2029)</f>
        <v>120</v>
      </c>
      <c r="F2026" s="209" t="s">
        <v>501</v>
      </c>
      <c r="G2026" s="209" t="s">
        <v>569</v>
      </c>
      <c r="H2026" s="209" t="s">
        <v>358</v>
      </c>
      <c r="I2026" s="209" t="s">
        <v>94</v>
      </c>
      <c r="J2026" s="209"/>
      <c r="K2026" s="209"/>
      <c r="L2026" s="244">
        <v>369.01565000000005</v>
      </c>
      <c r="M2026" s="244">
        <v>0</v>
      </c>
      <c r="N2026" s="244">
        <v>0</v>
      </c>
      <c r="O2026" s="244">
        <v>0</v>
      </c>
      <c r="P2026" s="211">
        <v>0</v>
      </c>
      <c r="Q2026" s="212">
        <v>0</v>
      </c>
    </row>
    <row r="2027" spans="1:17" ht="11.25" customHeight="1">
      <c r="A2027" s="124">
        <f t="shared" si="31"/>
        <v>433</v>
      </c>
      <c r="B2027" s="53" t="s">
        <v>931</v>
      </c>
      <c r="C2027" s="249">
        <v>1</v>
      </c>
      <c r="D2027" s="55">
        <v>40351</v>
      </c>
      <c r="E2027" s="8">
        <v>40</v>
      </c>
      <c r="F2027" s="53" t="s">
        <v>501</v>
      </c>
      <c r="G2027" s="53" t="s">
        <v>569</v>
      </c>
      <c r="H2027" s="53" t="s">
        <v>358</v>
      </c>
      <c r="I2027" s="53" t="s">
        <v>94</v>
      </c>
      <c r="J2027" s="53"/>
      <c r="K2027" s="53"/>
      <c r="L2027" s="234">
        <v>132.78274999999999</v>
      </c>
      <c r="M2027" s="205">
        <v>0</v>
      </c>
      <c r="N2027" s="205">
        <v>0</v>
      </c>
      <c r="O2027" s="205">
        <v>0</v>
      </c>
      <c r="P2027" s="187">
        <v>0</v>
      </c>
      <c r="Q2027" s="188">
        <v>0</v>
      </c>
    </row>
    <row r="2028" spans="1:17" s="4" customFormat="1" ht="11.25" customHeight="1">
      <c r="A2028" s="124">
        <f t="shared" si="31"/>
        <v>433</v>
      </c>
      <c r="B2028" s="53" t="s">
        <v>931</v>
      </c>
      <c r="C2028" s="249">
        <v>2</v>
      </c>
      <c r="D2028" s="55">
        <v>40382</v>
      </c>
      <c r="E2028" s="8">
        <v>40</v>
      </c>
      <c r="F2028" s="53" t="s">
        <v>501</v>
      </c>
      <c r="G2028" s="53" t="s">
        <v>569</v>
      </c>
      <c r="H2028" s="53" t="s">
        <v>358</v>
      </c>
      <c r="I2028" s="53" t="s">
        <v>94</v>
      </c>
      <c r="J2028" s="53"/>
      <c r="K2028" s="53"/>
      <c r="L2028" s="234">
        <v>110.43505</v>
      </c>
      <c r="M2028" s="205">
        <v>0</v>
      </c>
      <c r="N2028" s="205">
        <v>0</v>
      </c>
      <c r="O2028" s="205">
        <v>0</v>
      </c>
      <c r="P2028" s="187">
        <v>0</v>
      </c>
      <c r="Q2028" s="188">
        <v>0</v>
      </c>
    </row>
    <row r="2029" spans="1:17" ht="11.25" customHeight="1">
      <c r="A2029" s="124">
        <f t="shared" si="31"/>
        <v>433</v>
      </c>
      <c r="B2029" s="53" t="s">
        <v>931</v>
      </c>
      <c r="C2029" s="249">
        <v>3</v>
      </c>
      <c r="D2029" s="55">
        <v>40360</v>
      </c>
      <c r="E2029" s="8">
        <v>40</v>
      </c>
      <c r="F2029" s="53" t="s">
        <v>501</v>
      </c>
      <c r="G2029" s="53" t="s">
        <v>569</v>
      </c>
      <c r="H2029" s="53" t="s">
        <v>358</v>
      </c>
      <c r="I2029" s="53" t="s">
        <v>94</v>
      </c>
      <c r="J2029" s="53"/>
      <c r="K2029" s="53"/>
      <c r="L2029" s="234">
        <v>125.79785000000001</v>
      </c>
      <c r="M2029" s="205">
        <v>0</v>
      </c>
      <c r="N2029" s="205">
        <v>0</v>
      </c>
      <c r="O2029" s="205">
        <v>0</v>
      </c>
      <c r="P2029" s="187">
        <v>0</v>
      </c>
      <c r="Q2029" s="188">
        <v>0</v>
      </c>
    </row>
    <row r="2030" spans="1:17" ht="11.25" customHeight="1">
      <c r="A2030" s="267">
        <f t="shared" si="31"/>
        <v>434</v>
      </c>
      <c r="B2030" s="209" t="s">
        <v>465</v>
      </c>
      <c r="C2030" s="248">
        <v>0</v>
      </c>
      <c r="D2030" s="210"/>
      <c r="E2030" s="271">
        <f>SUM(E2031:E2033)</f>
        <v>0</v>
      </c>
      <c r="F2030" s="209" t="s">
        <v>501</v>
      </c>
      <c r="G2030" s="209" t="s">
        <v>728</v>
      </c>
      <c r="H2030" s="209" t="s">
        <v>987</v>
      </c>
      <c r="I2030" s="209" t="s">
        <v>94</v>
      </c>
      <c r="J2030" s="209"/>
      <c r="K2030" s="209"/>
      <c r="L2030" s="244">
        <v>0</v>
      </c>
      <c r="M2030" s="244">
        <v>0</v>
      </c>
      <c r="N2030" s="244">
        <v>0</v>
      </c>
      <c r="O2030" s="244">
        <v>0</v>
      </c>
      <c r="P2030" s="211">
        <v>0</v>
      </c>
      <c r="Q2030" s="212">
        <v>0</v>
      </c>
    </row>
    <row r="2031" spans="1:17" s="4" customFormat="1" ht="11.25" customHeight="1">
      <c r="A2031" s="124">
        <f t="shared" si="31"/>
        <v>434</v>
      </c>
      <c r="B2031" s="53" t="s">
        <v>465</v>
      </c>
      <c r="C2031" s="249">
        <v>1</v>
      </c>
      <c r="D2031" s="55">
        <v>37334</v>
      </c>
      <c r="E2031" s="92">
        <v>0</v>
      </c>
      <c r="F2031" s="53" t="s">
        <v>501</v>
      </c>
      <c r="G2031" s="53" t="s">
        <v>728</v>
      </c>
      <c r="H2031" s="53" t="s">
        <v>987</v>
      </c>
      <c r="I2031" s="53" t="s">
        <v>94</v>
      </c>
      <c r="J2031" s="53"/>
      <c r="K2031" s="53"/>
      <c r="L2031" s="205">
        <v>0</v>
      </c>
      <c r="M2031" s="205">
        <v>0</v>
      </c>
      <c r="N2031" s="205">
        <v>0</v>
      </c>
      <c r="O2031" s="205">
        <v>0</v>
      </c>
      <c r="P2031" s="187">
        <v>0</v>
      </c>
      <c r="Q2031" s="188">
        <v>0</v>
      </c>
    </row>
    <row r="2032" spans="1:17" ht="11.25" customHeight="1">
      <c r="A2032" s="124">
        <f t="shared" si="31"/>
        <v>434</v>
      </c>
      <c r="B2032" s="53" t="s">
        <v>465</v>
      </c>
      <c r="C2032" s="249">
        <v>2</v>
      </c>
      <c r="D2032" s="55">
        <v>37334</v>
      </c>
      <c r="E2032" s="92">
        <v>0</v>
      </c>
      <c r="F2032" s="53" t="s">
        <v>501</v>
      </c>
      <c r="G2032" s="53" t="s">
        <v>728</v>
      </c>
      <c r="H2032" s="53" t="s">
        <v>987</v>
      </c>
      <c r="I2032" s="53" t="s">
        <v>94</v>
      </c>
      <c r="J2032" s="53"/>
      <c r="K2032" s="53"/>
      <c r="L2032" s="205">
        <v>0</v>
      </c>
      <c r="M2032" s="205">
        <v>0</v>
      </c>
      <c r="N2032" s="205">
        <v>0</v>
      </c>
      <c r="O2032" s="205">
        <v>0</v>
      </c>
      <c r="P2032" s="187">
        <v>0</v>
      </c>
      <c r="Q2032" s="188">
        <v>0</v>
      </c>
    </row>
    <row r="2033" spans="1:17" s="4" customFormat="1" ht="11.25" customHeight="1">
      <c r="A2033" s="124">
        <f t="shared" si="31"/>
        <v>434</v>
      </c>
      <c r="B2033" s="53" t="s">
        <v>465</v>
      </c>
      <c r="C2033" s="249">
        <v>3</v>
      </c>
      <c r="D2033" s="55">
        <v>37334</v>
      </c>
      <c r="E2033" s="92">
        <v>0</v>
      </c>
      <c r="F2033" s="53" t="s">
        <v>501</v>
      </c>
      <c r="G2033" s="53" t="s">
        <v>728</v>
      </c>
      <c r="H2033" s="53" t="s">
        <v>987</v>
      </c>
      <c r="I2033" s="53" t="s">
        <v>94</v>
      </c>
      <c r="J2033" s="53"/>
      <c r="K2033" s="53"/>
      <c r="L2033" s="205">
        <v>0</v>
      </c>
      <c r="M2033" s="205">
        <v>0</v>
      </c>
      <c r="N2033" s="205">
        <v>0</v>
      </c>
      <c r="O2033" s="205">
        <v>0</v>
      </c>
      <c r="P2033" s="187">
        <v>0</v>
      </c>
      <c r="Q2033" s="188">
        <v>0</v>
      </c>
    </row>
    <row r="2034" spans="1:17" ht="11.25" customHeight="1">
      <c r="A2034" s="267">
        <f t="shared" si="31"/>
        <v>435</v>
      </c>
      <c r="B2034" s="209" t="s">
        <v>938</v>
      </c>
      <c r="C2034" s="248">
        <v>0</v>
      </c>
      <c r="D2034" s="210"/>
      <c r="E2034" s="271">
        <f>SUM(E2035:E2039)</f>
        <v>0</v>
      </c>
      <c r="F2034" s="209" t="s">
        <v>123</v>
      </c>
      <c r="G2034" s="209" t="s">
        <v>326</v>
      </c>
      <c r="H2034" s="209" t="s">
        <v>937</v>
      </c>
      <c r="I2034" s="209" t="s">
        <v>94</v>
      </c>
      <c r="J2034" s="209"/>
      <c r="K2034" s="209"/>
      <c r="L2034" s="244">
        <v>0</v>
      </c>
      <c r="M2034" s="244">
        <v>0</v>
      </c>
      <c r="N2034" s="244">
        <v>0</v>
      </c>
      <c r="O2034" s="244">
        <v>0</v>
      </c>
      <c r="P2034" s="211">
        <v>0</v>
      </c>
      <c r="Q2034" s="212">
        <v>0</v>
      </c>
    </row>
    <row r="2035" spans="1:17" ht="11.25" customHeight="1">
      <c r="A2035" s="124">
        <f t="shared" si="31"/>
        <v>435</v>
      </c>
      <c r="B2035" s="53" t="s">
        <v>938</v>
      </c>
      <c r="C2035" s="249">
        <v>1</v>
      </c>
      <c r="D2035" s="55">
        <v>35440</v>
      </c>
      <c r="E2035" s="92">
        <v>0</v>
      </c>
      <c r="F2035" s="53" t="s">
        <v>123</v>
      </c>
      <c r="G2035" s="53" t="s">
        <v>326</v>
      </c>
      <c r="H2035" s="53" t="s">
        <v>937</v>
      </c>
      <c r="I2035" s="53" t="s">
        <v>94</v>
      </c>
      <c r="J2035" s="53"/>
      <c r="K2035" s="53"/>
      <c r="L2035" s="205">
        <v>0</v>
      </c>
      <c r="M2035" s="205">
        <v>0</v>
      </c>
      <c r="N2035" s="205">
        <v>0</v>
      </c>
      <c r="O2035" s="205">
        <v>0</v>
      </c>
      <c r="P2035" s="187">
        <v>0</v>
      </c>
      <c r="Q2035" s="188">
        <v>0</v>
      </c>
    </row>
    <row r="2036" spans="1:17" ht="11.25" customHeight="1">
      <c r="A2036" s="124">
        <f t="shared" si="31"/>
        <v>435</v>
      </c>
      <c r="B2036" s="53" t="s">
        <v>938</v>
      </c>
      <c r="C2036" s="249">
        <v>2</v>
      </c>
      <c r="D2036" s="55">
        <v>35746</v>
      </c>
      <c r="E2036" s="92">
        <v>0</v>
      </c>
      <c r="F2036" s="53" t="s">
        <v>123</v>
      </c>
      <c r="G2036" s="53" t="s">
        <v>326</v>
      </c>
      <c r="H2036" s="53" t="s">
        <v>937</v>
      </c>
      <c r="I2036" s="53" t="s">
        <v>94</v>
      </c>
      <c r="J2036" s="53"/>
      <c r="K2036" s="53"/>
      <c r="L2036" s="205">
        <v>0</v>
      </c>
      <c r="M2036" s="205">
        <v>0</v>
      </c>
      <c r="N2036" s="205">
        <v>0</v>
      </c>
      <c r="O2036" s="205">
        <v>0</v>
      </c>
      <c r="P2036" s="187">
        <v>0</v>
      </c>
      <c r="Q2036" s="188">
        <v>0</v>
      </c>
    </row>
    <row r="2037" spans="1:17" ht="11.25" customHeight="1">
      <c r="A2037" s="124">
        <f t="shared" si="31"/>
        <v>435</v>
      </c>
      <c r="B2037" s="53" t="s">
        <v>938</v>
      </c>
      <c r="C2037" s="249">
        <v>3</v>
      </c>
      <c r="D2037" s="55">
        <v>35507</v>
      </c>
      <c r="E2037" s="92">
        <v>0</v>
      </c>
      <c r="F2037" s="53" t="s">
        <v>123</v>
      </c>
      <c r="G2037" s="53" t="s">
        <v>326</v>
      </c>
      <c r="H2037" s="53" t="s">
        <v>937</v>
      </c>
      <c r="I2037" s="53" t="s">
        <v>94</v>
      </c>
      <c r="J2037" s="53"/>
      <c r="K2037" s="53"/>
      <c r="L2037" s="205">
        <v>0</v>
      </c>
      <c r="M2037" s="205">
        <v>0</v>
      </c>
      <c r="N2037" s="205">
        <v>0</v>
      </c>
      <c r="O2037" s="205">
        <v>0</v>
      </c>
      <c r="P2037" s="187">
        <v>0</v>
      </c>
      <c r="Q2037" s="188">
        <v>0</v>
      </c>
    </row>
    <row r="2038" spans="1:17" s="4" customFormat="1" ht="11.25" customHeight="1">
      <c r="A2038" s="124">
        <f t="shared" si="31"/>
        <v>435</v>
      </c>
      <c r="B2038" s="53" t="s">
        <v>938</v>
      </c>
      <c r="C2038" s="249">
        <v>4</v>
      </c>
      <c r="D2038" s="55">
        <v>35755</v>
      </c>
      <c r="E2038" s="92">
        <v>0</v>
      </c>
      <c r="F2038" s="53" t="s">
        <v>123</v>
      </c>
      <c r="G2038" s="53" t="s">
        <v>326</v>
      </c>
      <c r="H2038" s="53" t="s">
        <v>937</v>
      </c>
      <c r="I2038" s="53" t="s">
        <v>94</v>
      </c>
      <c r="J2038" s="53"/>
      <c r="K2038" s="53"/>
      <c r="L2038" s="205">
        <v>0</v>
      </c>
      <c r="M2038" s="205">
        <v>0</v>
      </c>
      <c r="N2038" s="205">
        <v>0</v>
      </c>
      <c r="O2038" s="205">
        <v>0</v>
      </c>
      <c r="P2038" s="187">
        <v>0</v>
      </c>
      <c r="Q2038" s="188">
        <v>0</v>
      </c>
    </row>
    <row r="2039" spans="1:17" ht="11.25" customHeight="1">
      <c r="A2039" s="124">
        <f t="shared" si="31"/>
        <v>435</v>
      </c>
      <c r="B2039" s="53" t="s">
        <v>938</v>
      </c>
      <c r="C2039" s="249">
        <v>5</v>
      </c>
      <c r="D2039" s="55">
        <v>35754</v>
      </c>
      <c r="E2039" s="92">
        <v>0</v>
      </c>
      <c r="F2039" s="53" t="s">
        <v>123</v>
      </c>
      <c r="G2039" s="53" t="s">
        <v>326</v>
      </c>
      <c r="H2039" s="53" t="s">
        <v>937</v>
      </c>
      <c r="I2039" s="53" t="s">
        <v>94</v>
      </c>
      <c r="J2039" s="53"/>
      <c r="K2039" s="53"/>
      <c r="L2039" s="205">
        <v>0</v>
      </c>
      <c r="M2039" s="205">
        <v>0</v>
      </c>
      <c r="N2039" s="205">
        <v>0</v>
      </c>
      <c r="O2039" s="205">
        <v>0</v>
      </c>
      <c r="P2039" s="187">
        <v>0</v>
      </c>
      <c r="Q2039" s="188">
        <v>0</v>
      </c>
    </row>
    <row r="2040" spans="1:17" ht="11.25" customHeight="1">
      <c r="A2040" s="267">
        <f t="shared" si="31"/>
        <v>436</v>
      </c>
      <c r="B2040" s="209" t="s">
        <v>367</v>
      </c>
      <c r="C2040" s="248">
        <v>0</v>
      </c>
      <c r="D2040" s="210"/>
      <c r="E2040" s="271">
        <f>SUM(E2041:E2045)</f>
        <v>110</v>
      </c>
      <c r="F2040" s="209" t="s">
        <v>46</v>
      </c>
      <c r="G2040" s="209" t="s">
        <v>728</v>
      </c>
      <c r="H2040" s="209" t="s">
        <v>346</v>
      </c>
      <c r="I2040" s="209" t="s">
        <v>94</v>
      </c>
      <c r="J2040" s="209"/>
      <c r="K2040" s="209"/>
      <c r="L2040" s="244">
        <v>510.08675000000005</v>
      </c>
      <c r="M2040" s="244">
        <v>0</v>
      </c>
      <c r="N2040" s="244">
        <v>0</v>
      </c>
      <c r="O2040" s="244">
        <v>0</v>
      </c>
      <c r="P2040" s="211">
        <v>0</v>
      </c>
      <c r="Q2040" s="212">
        <v>0</v>
      </c>
    </row>
    <row r="2041" spans="1:17" ht="11.25" customHeight="1">
      <c r="A2041" s="124">
        <f t="shared" si="31"/>
        <v>436</v>
      </c>
      <c r="B2041" s="53" t="s">
        <v>367</v>
      </c>
      <c r="C2041" s="249">
        <v>1</v>
      </c>
      <c r="D2041" s="55">
        <v>11758</v>
      </c>
      <c r="E2041" s="8">
        <v>15</v>
      </c>
      <c r="F2041" s="53" t="s">
        <v>989</v>
      </c>
      <c r="G2041" s="53" t="s">
        <v>728</v>
      </c>
      <c r="H2041" s="53" t="s">
        <v>990</v>
      </c>
      <c r="I2041" s="53" t="s">
        <v>94</v>
      </c>
      <c r="J2041" s="53"/>
      <c r="K2041" s="53"/>
      <c r="L2041" s="234">
        <v>80.037800000000018</v>
      </c>
      <c r="M2041" s="205">
        <v>0</v>
      </c>
      <c r="N2041" s="205">
        <v>0</v>
      </c>
      <c r="O2041" s="205">
        <v>0</v>
      </c>
      <c r="P2041" s="187">
        <v>0</v>
      </c>
      <c r="Q2041" s="188">
        <v>0</v>
      </c>
    </row>
    <row r="2042" spans="1:17" ht="11.25" customHeight="1">
      <c r="A2042" s="124">
        <f t="shared" si="31"/>
        <v>436</v>
      </c>
      <c r="B2042" s="53" t="s">
        <v>367</v>
      </c>
      <c r="C2042" s="249">
        <v>2</v>
      </c>
      <c r="D2042" s="55">
        <v>11758</v>
      </c>
      <c r="E2042" s="8">
        <v>15</v>
      </c>
      <c r="F2042" s="53" t="s">
        <v>989</v>
      </c>
      <c r="G2042" s="53" t="s">
        <v>728</v>
      </c>
      <c r="H2042" s="53" t="s">
        <v>990</v>
      </c>
      <c r="I2042" s="53" t="s">
        <v>94</v>
      </c>
      <c r="J2042" s="53"/>
      <c r="K2042" s="53"/>
      <c r="L2042" s="234">
        <v>73.769300000000001</v>
      </c>
      <c r="M2042" s="205">
        <v>0</v>
      </c>
      <c r="N2042" s="205">
        <v>0</v>
      </c>
      <c r="O2042" s="205">
        <v>0</v>
      </c>
      <c r="P2042" s="187">
        <v>0</v>
      </c>
      <c r="Q2042" s="188">
        <v>0</v>
      </c>
    </row>
    <row r="2043" spans="1:17" s="4" customFormat="1" ht="11.25" customHeight="1">
      <c r="A2043" s="124">
        <f t="shared" si="31"/>
        <v>436</v>
      </c>
      <c r="B2043" s="136" t="s">
        <v>367</v>
      </c>
      <c r="C2043" s="250">
        <v>3</v>
      </c>
      <c r="D2043" s="138">
        <v>11758</v>
      </c>
      <c r="E2043" s="127">
        <v>15</v>
      </c>
      <c r="F2043" s="136" t="s">
        <v>989</v>
      </c>
      <c r="G2043" s="136" t="s">
        <v>728</v>
      </c>
      <c r="H2043" s="136" t="s">
        <v>990</v>
      </c>
      <c r="I2043" s="136" t="s">
        <v>94</v>
      </c>
      <c r="J2043" s="136"/>
      <c r="K2043" s="136"/>
      <c r="L2043" s="234">
        <v>71.620099999999994</v>
      </c>
      <c r="M2043" s="205">
        <v>0</v>
      </c>
      <c r="N2043" s="205">
        <v>0</v>
      </c>
      <c r="O2043" s="205">
        <v>0</v>
      </c>
      <c r="P2043" s="187">
        <v>0</v>
      </c>
      <c r="Q2043" s="188">
        <v>0</v>
      </c>
    </row>
    <row r="2044" spans="1:17" ht="11.25" customHeight="1">
      <c r="A2044" s="124">
        <f t="shared" si="31"/>
        <v>436</v>
      </c>
      <c r="B2044" s="136" t="s">
        <v>367</v>
      </c>
      <c r="C2044" s="250">
        <v>4</v>
      </c>
      <c r="D2044" s="138">
        <v>11758</v>
      </c>
      <c r="E2044" s="127">
        <v>15</v>
      </c>
      <c r="F2044" s="136" t="s">
        <v>989</v>
      </c>
      <c r="G2044" s="136" t="s">
        <v>728</v>
      </c>
      <c r="H2044" s="136" t="s">
        <v>990</v>
      </c>
      <c r="I2044" s="136" t="s">
        <v>94</v>
      </c>
      <c r="J2044" s="136"/>
      <c r="K2044" s="136"/>
      <c r="L2044" s="234">
        <v>77.182150000000007</v>
      </c>
      <c r="M2044" s="205">
        <v>0</v>
      </c>
      <c r="N2044" s="205">
        <v>0</v>
      </c>
      <c r="O2044" s="205">
        <v>0</v>
      </c>
      <c r="P2044" s="187">
        <v>0</v>
      </c>
      <c r="Q2044" s="188">
        <v>0</v>
      </c>
    </row>
    <row r="2045" spans="1:17" ht="11.25" customHeight="1">
      <c r="A2045" s="124">
        <f t="shared" si="31"/>
        <v>436</v>
      </c>
      <c r="B2045" s="136" t="s">
        <v>367</v>
      </c>
      <c r="C2045" s="250">
        <v>5</v>
      </c>
      <c r="D2045" s="138">
        <v>30041</v>
      </c>
      <c r="E2045" s="127">
        <v>50</v>
      </c>
      <c r="F2045" s="136" t="s">
        <v>989</v>
      </c>
      <c r="G2045" s="136" t="s">
        <v>728</v>
      </c>
      <c r="H2045" s="136" t="s">
        <v>990</v>
      </c>
      <c r="I2045" s="136" t="s">
        <v>94</v>
      </c>
      <c r="J2045" s="136"/>
      <c r="K2045" s="136"/>
      <c r="L2045" s="234">
        <v>207.47740000000002</v>
      </c>
      <c r="M2045" s="205">
        <v>0</v>
      </c>
      <c r="N2045" s="205">
        <v>0</v>
      </c>
      <c r="O2045" s="205">
        <v>0</v>
      </c>
      <c r="P2045" s="187">
        <v>0</v>
      </c>
      <c r="Q2045" s="188">
        <v>0</v>
      </c>
    </row>
    <row r="2046" spans="1:17" ht="11.25" customHeight="1">
      <c r="A2046" s="267">
        <f t="shared" si="31"/>
        <v>437</v>
      </c>
      <c r="B2046" s="218" t="s">
        <v>548</v>
      </c>
      <c r="C2046" s="251">
        <v>0</v>
      </c>
      <c r="D2046" s="219"/>
      <c r="E2046" s="271">
        <f>SUM(E2047:E2056)</f>
        <v>1035</v>
      </c>
      <c r="F2046" s="218" t="s">
        <v>123</v>
      </c>
      <c r="G2046" s="218" t="s">
        <v>728</v>
      </c>
      <c r="H2046" s="218" t="s">
        <v>124</v>
      </c>
      <c r="I2046" s="218" t="s">
        <v>94</v>
      </c>
      <c r="J2046" s="218"/>
      <c r="K2046" s="218"/>
      <c r="L2046" s="244">
        <v>4957.5675999999994</v>
      </c>
      <c r="M2046" s="244">
        <v>0</v>
      </c>
      <c r="N2046" s="244">
        <v>0</v>
      </c>
      <c r="O2046" s="244">
        <v>0</v>
      </c>
      <c r="P2046" s="211">
        <v>0</v>
      </c>
      <c r="Q2046" s="212">
        <v>0</v>
      </c>
    </row>
    <row r="2047" spans="1:17" s="4" customFormat="1" ht="11.25" customHeight="1">
      <c r="A2047" s="124">
        <f t="shared" si="31"/>
        <v>437</v>
      </c>
      <c r="B2047" s="136" t="s">
        <v>548</v>
      </c>
      <c r="C2047" s="250">
        <v>1</v>
      </c>
      <c r="D2047" s="138">
        <v>24761</v>
      </c>
      <c r="E2047" s="127">
        <v>103.5</v>
      </c>
      <c r="F2047" s="136" t="s">
        <v>123</v>
      </c>
      <c r="G2047" s="136" t="s">
        <v>728</v>
      </c>
      <c r="H2047" s="136" t="s">
        <v>124</v>
      </c>
      <c r="I2047" s="53" t="s">
        <v>94</v>
      </c>
      <c r="J2047" s="53"/>
      <c r="K2047" s="53"/>
      <c r="L2047" s="234">
        <v>1818.94955</v>
      </c>
      <c r="M2047" s="205">
        <v>0</v>
      </c>
      <c r="N2047" s="205">
        <v>0</v>
      </c>
      <c r="O2047" s="205">
        <v>0</v>
      </c>
      <c r="P2047" s="187">
        <v>0</v>
      </c>
      <c r="Q2047" s="188">
        <v>0</v>
      </c>
    </row>
    <row r="2048" spans="1:17" ht="11.25" customHeight="1">
      <c r="A2048" s="124">
        <f t="shared" si="31"/>
        <v>437</v>
      </c>
      <c r="B2048" s="136" t="s">
        <v>548</v>
      </c>
      <c r="C2048" s="250">
        <v>2</v>
      </c>
      <c r="D2048" s="138">
        <v>24754</v>
      </c>
      <c r="E2048" s="127">
        <v>103.5</v>
      </c>
      <c r="F2048" s="136" t="s">
        <v>123</v>
      </c>
      <c r="G2048" s="136" t="s">
        <v>728</v>
      </c>
      <c r="H2048" s="136" t="s">
        <v>124</v>
      </c>
      <c r="I2048" s="53" t="s">
        <v>94</v>
      </c>
      <c r="J2048" s="53"/>
      <c r="K2048" s="53"/>
      <c r="L2048" s="234">
        <v>330.65839999999997</v>
      </c>
      <c r="M2048" s="205">
        <v>0</v>
      </c>
      <c r="N2048" s="205">
        <v>0</v>
      </c>
      <c r="O2048" s="205">
        <v>0</v>
      </c>
      <c r="P2048" s="187">
        <v>0</v>
      </c>
      <c r="Q2048" s="188">
        <v>0</v>
      </c>
    </row>
    <row r="2049" spans="1:17" s="4" customFormat="1" ht="11.25" customHeight="1">
      <c r="A2049" s="124">
        <f t="shared" si="31"/>
        <v>437</v>
      </c>
      <c r="B2049" s="136" t="s">
        <v>548</v>
      </c>
      <c r="C2049" s="250">
        <v>3</v>
      </c>
      <c r="D2049" s="138">
        <v>24944</v>
      </c>
      <c r="E2049" s="127">
        <v>103.5</v>
      </c>
      <c r="F2049" s="136" t="s">
        <v>123</v>
      </c>
      <c r="G2049" s="136" t="s">
        <v>728</v>
      </c>
      <c r="H2049" s="136" t="s">
        <v>124</v>
      </c>
      <c r="I2049" s="136" t="s">
        <v>94</v>
      </c>
      <c r="J2049" s="136"/>
      <c r="K2049" s="136"/>
      <c r="L2049" s="234">
        <v>356.09059999999999</v>
      </c>
      <c r="M2049" s="205">
        <v>0</v>
      </c>
      <c r="N2049" s="205">
        <v>0</v>
      </c>
      <c r="O2049" s="205">
        <v>0</v>
      </c>
      <c r="P2049" s="187">
        <v>0</v>
      </c>
      <c r="Q2049" s="188">
        <v>0</v>
      </c>
    </row>
    <row r="2050" spans="1:17" ht="11.25" customHeight="1">
      <c r="A2050" s="124">
        <f t="shared" si="31"/>
        <v>437</v>
      </c>
      <c r="B2050" s="136" t="s">
        <v>548</v>
      </c>
      <c r="C2050" s="250">
        <v>4</v>
      </c>
      <c r="D2050" s="138">
        <v>24997</v>
      </c>
      <c r="E2050" s="127">
        <v>103.5</v>
      </c>
      <c r="F2050" s="136" t="s">
        <v>123</v>
      </c>
      <c r="G2050" s="136" t="s">
        <v>728</v>
      </c>
      <c r="H2050" s="136" t="s">
        <v>124</v>
      </c>
      <c r="I2050" s="136" t="s">
        <v>94</v>
      </c>
      <c r="J2050" s="136"/>
      <c r="K2050" s="136"/>
      <c r="L2050" s="234">
        <v>360.03080000000006</v>
      </c>
      <c r="M2050" s="205">
        <v>0</v>
      </c>
      <c r="N2050" s="205">
        <v>0</v>
      </c>
      <c r="O2050" s="205">
        <v>0</v>
      </c>
      <c r="P2050" s="187">
        <v>0</v>
      </c>
      <c r="Q2050" s="188">
        <v>0</v>
      </c>
    </row>
    <row r="2051" spans="1:17" ht="11.25" customHeight="1">
      <c r="A2051" s="124">
        <f t="shared" si="31"/>
        <v>437</v>
      </c>
      <c r="B2051" s="136" t="s">
        <v>548</v>
      </c>
      <c r="C2051" s="250">
        <v>5</v>
      </c>
      <c r="D2051" s="138">
        <v>24962</v>
      </c>
      <c r="E2051" s="127">
        <v>103.5</v>
      </c>
      <c r="F2051" s="136" t="s">
        <v>123</v>
      </c>
      <c r="G2051" s="136" t="s">
        <v>728</v>
      </c>
      <c r="H2051" s="136" t="s">
        <v>124</v>
      </c>
      <c r="I2051" s="136" t="s">
        <v>94</v>
      </c>
      <c r="J2051" s="136"/>
      <c r="K2051" s="136"/>
      <c r="L2051" s="234">
        <v>361.55315000000007</v>
      </c>
      <c r="M2051" s="205">
        <v>0</v>
      </c>
      <c r="N2051" s="205">
        <v>0</v>
      </c>
      <c r="O2051" s="205">
        <v>0</v>
      </c>
      <c r="P2051" s="187">
        <v>0</v>
      </c>
      <c r="Q2051" s="188">
        <v>0</v>
      </c>
    </row>
    <row r="2052" spans="1:17" s="4" customFormat="1" ht="11.25" customHeight="1">
      <c r="A2052" s="124">
        <f t="shared" ref="A2052:A2115" si="32">IF(C2052&gt;0,A2051,A2051+1)</f>
        <v>437</v>
      </c>
      <c r="B2052" s="53" t="s">
        <v>548</v>
      </c>
      <c r="C2052" s="249">
        <v>6</v>
      </c>
      <c r="D2052" s="55">
        <v>26039</v>
      </c>
      <c r="E2052" s="8">
        <v>103.5</v>
      </c>
      <c r="F2052" s="53" t="s">
        <v>123</v>
      </c>
      <c r="G2052" s="53" t="s">
        <v>728</v>
      </c>
      <c r="H2052" s="53" t="s">
        <v>124</v>
      </c>
      <c r="I2052" s="53" t="s">
        <v>94</v>
      </c>
      <c r="J2052" s="53"/>
      <c r="K2052" s="53"/>
      <c r="L2052" s="234">
        <v>348.23009999999999</v>
      </c>
      <c r="M2052" s="205">
        <v>0</v>
      </c>
      <c r="N2052" s="205">
        <v>0</v>
      </c>
      <c r="O2052" s="205">
        <v>0</v>
      </c>
      <c r="P2052" s="187">
        <v>0</v>
      </c>
      <c r="Q2052" s="188">
        <v>0</v>
      </c>
    </row>
    <row r="2053" spans="1:17" ht="11.25" customHeight="1">
      <c r="A2053" s="124">
        <f t="shared" si="32"/>
        <v>437</v>
      </c>
      <c r="B2053" s="53" t="s">
        <v>548</v>
      </c>
      <c r="C2053" s="249">
        <v>7</v>
      </c>
      <c r="D2053" s="55">
        <v>27999</v>
      </c>
      <c r="E2053" s="8">
        <v>103.5</v>
      </c>
      <c r="F2053" s="53" t="s">
        <v>123</v>
      </c>
      <c r="G2053" s="53" t="s">
        <v>728</v>
      </c>
      <c r="H2053" s="53" t="s">
        <v>124</v>
      </c>
      <c r="I2053" s="53" t="s">
        <v>94</v>
      </c>
      <c r="J2053" s="53"/>
      <c r="K2053" s="53"/>
      <c r="L2053" s="234">
        <v>350.13054999999997</v>
      </c>
      <c r="M2053" s="205">
        <v>0</v>
      </c>
      <c r="N2053" s="205">
        <v>0</v>
      </c>
      <c r="O2053" s="205">
        <v>0</v>
      </c>
      <c r="P2053" s="187">
        <v>0</v>
      </c>
      <c r="Q2053" s="188">
        <v>0</v>
      </c>
    </row>
    <row r="2054" spans="1:17" ht="11.25" customHeight="1">
      <c r="A2054" s="124">
        <f t="shared" si="32"/>
        <v>437</v>
      </c>
      <c r="B2054" s="53" t="s">
        <v>548</v>
      </c>
      <c r="C2054" s="249">
        <v>8</v>
      </c>
      <c r="D2054" s="55">
        <v>28224</v>
      </c>
      <c r="E2054" s="8">
        <v>103.5</v>
      </c>
      <c r="F2054" s="53" t="s">
        <v>123</v>
      </c>
      <c r="G2054" s="53" t="s">
        <v>728</v>
      </c>
      <c r="H2054" s="53" t="s">
        <v>124</v>
      </c>
      <c r="I2054" s="53" t="s">
        <v>94</v>
      </c>
      <c r="J2054" s="53"/>
      <c r="K2054" s="53"/>
      <c r="L2054" s="234">
        <v>359.95119999999991</v>
      </c>
      <c r="M2054" s="205">
        <v>0</v>
      </c>
      <c r="N2054" s="205">
        <v>0</v>
      </c>
      <c r="O2054" s="205">
        <v>0</v>
      </c>
      <c r="P2054" s="187">
        <v>0</v>
      </c>
      <c r="Q2054" s="188">
        <v>0</v>
      </c>
    </row>
    <row r="2055" spans="1:17" ht="11.25" customHeight="1">
      <c r="A2055" s="124">
        <f t="shared" si="32"/>
        <v>437</v>
      </c>
      <c r="B2055" s="53" t="s">
        <v>548</v>
      </c>
      <c r="C2055" s="249">
        <v>9</v>
      </c>
      <c r="D2055" s="55">
        <v>23695</v>
      </c>
      <c r="E2055" s="8">
        <v>103.5</v>
      </c>
      <c r="F2055" s="53" t="s">
        <v>123</v>
      </c>
      <c r="G2055" s="53" t="s">
        <v>728</v>
      </c>
      <c r="H2055" s="53" t="s">
        <v>124</v>
      </c>
      <c r="I2055" s="53" t="s">
        <v>94</v>
      </c>
      <c r="J2055" s="53"/>
      <c r="K2055" s="53"/>
      <c r="L2055" s="234">
        <v>351.46385000000004</v>
      </c>
      <c r="M2055" s="205">
        <v>0</v>
      </c>
      <c r="N2055" s="205">
        <v>0</v>
      </c>
      <c r="O2055" s="205">
        <v>0</v>
      </c>
      <c r="P2055" s="187">
        <v>0</v>
      </c>
      <c r="Q2055" s="188">
        <v>0</v>
      </c>
    </row>
    <row r="2056" spans="1:17" ht="11.25" customHeight="1">
      <c r="A2056" s="124">
        <f t="shared" si="32"/>
        <v>437</v>
      </c>
      <c r="B2056" s="53" t="s">
        <v>548</v>
      </c>
      <c r="C2056" s="249">
        <v>10</v>
      </c>
      <c r="D2056" s="55">
        <v>23854</v>
      </c>
      <c r="E2056" s="8">
        <v>103.5</v>
      </c>
      <c r="F2056" s="53" t="s">
        <v>123</v>
      </c>
      <c r="G2056" s="53" t="s">
        <v>728</v>
      </c>
      <c r="H2056" s="53" t="s">
        <v>124</v>
      </c>
      <c r="I2056" s="53" t="s">
        <v>94</v>
      </c>
      <c r="J2056" s="53"/>
      <c r="K2056" s="53"/>
      <c r="L2056" s="234">
        <v>320.50939999999997</v>
      </c>
      <c r="M2056" s="205">
        <v>0</v>
      </c>
      <c r="N2056" s="205">
        <v>0</v>
      </c>
      <c r="O2056" s="205">
        <v>0</v>
      </c>
      <c r="P2056" s="187">
        <v>0</v>
      </c>
      <c r="Q2056" s="188">
        <v>0</v>
      </c>
    </row>
    <row r="2057" spans="1:17" s="4" customFormat="1" ht="11.25" customHeight="1">
      <c r="A2057" s="267">
        <f t="shared" si="32"/>
        <v>438</v>
      </c>
      <c r="B2057" s="209" t="s">
        <v>559</v>
      </c>
      <c r="C2057" s="248">
        <v>0</v>
      </c>
      <c r="D2057" s="210"/>
      <c r="E2057" s="271">
        <f>SUM(E2058:E2061)</f>
        <v>240</v>
      </c>
      <c r="F2057" s="209" t="s">
        <v>123</v>
      </c>
      <c r="G2057" s="209" t="s">
        <v>728</v>
      </c>
      <c r="H2057" s="209" t="s">
        <v>124</v>
      </c>
      <c r="I2057" s="209" t="s">
        <v>94</v>
      </c>
      <c r="J2057" s="209"/>
      <c r="K2057" s="209"/>
      <c r="L2057" s="244">
        <v>563.15009999999995</v>
      </c>
      <c r="M2057" s="244">
        <v>0</v>
      </c>
      <c r="N2057" s="244">
        <v>0</v>
      </c>
      <c r="O2057" s="244">
        <v>0</v>
      </c>
      <c r="P2057" s="211">
        <v>0</v>
      </c>
      <c r="Q2057" s="212">
        <v>0</v>
      </c>
    </row>
    <row r="2058" spans="1:17" ht="10.5" customHeight="1">
      <c r="A2058" s="124">
        <f t="shared" si="32"/>
        <v>438</v>
      </c>
      <c r="B2058" s="53" t="s">
        <v>505</v>
      </c>
      <c r="C2058" s="249">
        <v>1</v>
      </c>
      <c r="D2058" s="55">
        <v>36942</v>
      </c>
      <c r="E2058" s="8">
        <v>60</v>
      </c>
      <c r="F2058" s="53" t="s">
        <v>123</v>
      </c>
      <c r="G2058" s="53" t="s">
        <v>728</v>
      </c>
      <c r="H2058" s="53" t="s">
        <v>124</v>
      </c>
      <c r="I2058" s="53" t="s">
        <v>94</v>
      </c>
      <c r="J2058" s="53"/>
      <c r="K2058" s="53"/>
      <c r="L2058" s="234">
        <v>455.09309999999994</v>
      </c>
      <c r="M2058" s="205">
        <v>0</v>
      </c>
      <c r="N2058" s="205">
        <v>0</v>
      </c>
      <c r="O2058" s="205">
        <v>0</v>
      </c>
      <c r="P2058" s="187">
        <v>0</v>
      </c>
      <c r="Q2058" s="188">
        <v>0</v>
      </c>
    </row>
    <row r="2059" spans="1:17" s="4" customFormat="1" ht="11.25" customHeight="1">
      <c r="A2059" s="124">
        <f t="shared" si="32"/>
        <v>438</v>
      </c>
      <c r="B2059" s="53" t="s">
        <v>505</v>
      </c>
      <c r="C2059" s="249">
        <v>2</v>
      </c>
      <c r="D2059" s="55">
        <v>37026</v>
      </c>
      <c r="E2059" s="8">
        <v>60</v>
      </c>
      <c r="F2059" s="53" t="s">
        <v>123</v>
      </c>
      <c r="G2059" s="53" t="s">
        <v>728</v>
      </c>
      <c r="H2059" s="53" t="s">
        <v>124</v>
      </c>
      <c r="I2059" s="53" t="s">
        <v>94</v>
      </c>
      <c r="J2059" s="53"/>
      <c r="K2059" s="53"/>
      <c r="L2059" s="234">
        <v>35.292650000000002</v>
      </c>
      <c r="M2059" s="205">
        <v>0</v>
      </c>
      <c r="N2059" s="205">
        <v>0</v>
      </c>
      <c r="O2059" s="205">
        <v>0</v>
      </c>
      <c r="P2059" s="187">
        <v>0</v>
      </c>
      <c r="Q2059" s="188">
        <v>0</v>
      </c>
    </row>
    <row r="2060" spans="1:17" ht="11.25" customHeight="1">
      <c r="A2060" s="124">
        <f t="shared" si="32"/>
        <v>438</v>
      </c>
      <c r="B2060" s="53" t="s">
        <v>505</v>
      </c>
      <c r="C2060" s="249">
        <v>3</v>
      </c>
      <c r="D2060" s="55">
        <v>37196</v>
      </c>
      <c r="E2060" s="8">
        <v>60</v>
      </c>
      <c r="F2060" s="53" t="s">
        <v>123</v>
      </c>
      <c r="G2060" s="53" t="s">
        <v>728</v>
      </c>
      <c r="H2060" s="53" t="s">
        <v>124</v>
      </c>
      <c r="I2060" s="53" t="s">
        <v>94</v>
      </c>
      <c r="J2060" s="53"/>
      <c r="K2060" s="53"/>
      <c r="L2060" s="234">
        <v>37.611000000000004</v>
      </c>
      <c r="M2060" s="205">
        <v>0</v>
      </c>
      <c r="N2060" s="205">
        <v>0</v>
      </c>
      <c r="O2060" s="205">
        <v>0</v>
      </c>
      <c r="P2060" s="187">
        <v>0</v>
      </c>
      <c r="Q2060" s="188">
        <v>0</v>
      </c>
    </row>
    <row r="2061" spans="1:17" ht="11.25" customHeight="1">
      <c r="A2061" s="124">
        <f t="shared" si="32"/>
        <v>438</v>
      </c>
      <c r="B2061" s="53" t="s">
        <v>505</v>
      </c>
      <c r="C2061" s="249">
        <v>4</v>
      </c>
      <c r="D2061" s="55">
        <v>37345</v>
      </c>
      <c r="E2061" s="8">
        <v>60</v>
      </c>
      <c r="F2061" s="53" t="s">
        <v>123</v>
      </c>
      <c r="G2061" s="53" t="s">
        <v>728</v>
      </c>
      <c r="H2061" s="53" t="s">
        <v>124</v>
      </c>
      <c r="I2061" s="53" t="s">
        <v>94</v>
      </c>
      <c r="J2061" s="53"/>
      <c r="K2061" s="53"/>
      <c r="L2061" s="234">
        <v>35.153349999999996</v>
      </c>
      <c r="M2061" s="205">
        <v>0</v>
      </c>
      <c r="N2061" s="205">
        <v>0</v>
      </c>
      <c r="O2061" s="205">
        <v>0</v>
      </c>
      <c r="P2061" s="187">
        <v>0</v>
      </c>
      <c r="Q2061" s="188">
        <v>0</v>
      </c>
    </row>
    <row r="2062" spans="1:17" ht="11.25" customHeight="1">
      <c r="A2062" s="267">
        <f t="shared" si="32"/>
        <v>439</v>
      </c>
      <c r="B2062" s="209" t="s">
        <v>935</v>
      </c>
      <c r="C2062" s="248">
        <v>0</v>
      </c>
      <c r="D2062" s="210"/>
      <c r="E2062" s="271">
        <f>SUM(E2063:E2064)</f>
        <v>0</v>
      </c>
      <c r="F2062" s="209" t="s">
        <v>123</v>
      </c>
      <c r="G2062" s="209" t="s">
        <v>728</v>
      </c>
      <c r="H2062" s="209" t="s">
        <v>126</v>
      </c>
      <c r="I2062" s="209" t="s">
        <v>94</v>
      </c>
      <c r="J2062" s="209"/>
      <c r="K2062" s="209"/>
      <c r="L2062" s="244">
        <v>0</v>
      </c>
      <c r="M2062" s="244">
        <v>0</v>
      </c>
      <c r="N2062" s="244">
        <v>0</v>
      </c>
      <c r="O2062" s="244">
        <v>0</v>
      </c>
      <c r="P2062" s="211">
        <v>0</v>
      </c>
      <c r="Q2062" s="212">
        <v>0</v>
      </c>
    </row>
    <row r="2063" spans="1:17" s="4" customFormat="1" ht="11.25" customHeight="1">
      <c r="A2063" s="124">
        <f t="shared" si="32"/>
        <v>439</v>
      </c>
      <c r="B2063" s="53" t="s">
        <v>935</v>
      </c>
      <c r="C2063" s="249">
        <v>1</v>
      </c>
      <c r="D2063" s="55">
        <v>14061</v>
      </c>
      <c r="E2063" s="92">
        <v>0</v>
      </c>
      <c r="F2063" s="53" t="s">
        <v>123</v>
      </c>
      <c r="G2063" s="53" t="s">
        <v>728</v>
      </c>
      <c r="H2063" s="53" t="s">
        <v>635</v>
      </c>
      <c r="I2063" s="53" t="s">
        <v>94</v>
      </c>
      <c r="J2063" s="53"/>
      <c r="K2063" s="53"/>
      <c r="L2063" s="205">
        <v>0</v>
      </c>
      <c r="M2063" s="205">
        <v>0</v>
      </c>
      <c r="N2063" s="205">
        <v>0</v>
      </c>
      <c r="O2063" s="205">
        <v>0</v>
      </c>
      <c r="P2063" s="187">
        <v>0</v>
      </c>
      <c r="Q2063" s="188">
        <v>0</v>
      </c>
    </row>
    <row r="2064" spans="1:17" ht="11.25" customHeight="1">
      <c r="A2064" s="124">
        <f t="shared" si="32"/>
        <v>439</v>
      </c>
      <c r="B2064" s="53" t="s">
        <v>935</v>
      </c>
      <c r="C2064" s="249">
        <v>2</v>
      </c>
      <c r="D2064" s="55">
        <v>14719</v>
      </c>
      <c r="E2064" s="92">
        <v>0</v>
      </c>
      <c r="F2064" s="53" t="s">
        <v>123</v>
      </c>
      <c r="G2064" s="53" t="s">
        <v>728</v>
      </c>
      <c r="H2064" s="53" t="s">
        <v>635</v>
      </c>
      <c r="I2064" s="53" t="s">
        <v>94</v>
      </c>
      <c r="J2064" s="53"/>
      <c r="K2064" s="53"/>
      <c r="L2064" s="205">
        <v>0</v>
      </c>
      <c r="M2064" s="205">
        <v>0</v>
      </c>
      <c r="N2064" s="205">
        <v>0</v>
      </c>
      <c r="O2064" s="205">
        <v>0</v>
      </c>
      <c r="P2064" s="187">
        <v>0</v>
      </c>
      <c r="Q2064" s="188">
        <v>0</v>
      </c>
    </row>
    <row r="2065" spans="1:17" ht="11.25" customHeight="1">
      <c r="A2065" s="267">
        <f t="shared" si="32"/>
        <v>440</v>
      </c>
      <c r="B2065" s="209" t="s">
        <v>1247</v>
      </c>
      <c r="C2065" s="248">
        <v>0</v>
      </c>
      <c r="D2065" s="210"/>
      <c r="E2065" s="271">
        <f>SUM(E2066:E2067)</f>
        <v>300</v>
      </c>
      <c r="F2065" s="209" t="s">
        <v>532</v>
      </c>
      <c r="G2065" s="209" t="s">
        <v>326</v>
      </c>
      <c r="H2065" s="209" t="s">
        <v>1248</v>
      </c>
      <c r="I2065" s="209" t="s">
        <v>1249</v>
      </c>
      <c r="J2065" s="209" t="s">
        <v>571</v>
      </c>
      <c r="K2065" s="209" t="s">
        <v>826</v>
      </c>
      <c r="L2065" s="244">
        <v>1345.7069999999999</v>
      </c>
      <c r="M2065" s="244">
        <v>1001.0429999999999</v>
      </c>
      <c r="N2065" s="244">
        <v>0</v>
      </c>
      <c r="O2065" s="244">
        <v>1142</v>
      </c>
      <c r="P2065" s="211">
        <v>1294312.9155035759</v>
      </c>
      <c r="Q2065" s="212">
        <v>0.96180885995508392</v>
      </c>
    </row>
    <row r="2066" spans="1:17" ht="11.25" customHeight="1">
      <c r="A2066" s="124">
        <f t="shared" si="32"/>
        <v>440</v>
      </c>
      <c r="B2066" s="53" t="s">
        <v>1247</v>
      </c>
      <c r="C2066" s="249">
        <v>1</v>
      </c>
      <c r="D2066" s="55">
        <v>43006</v>
      </c>
      <c r="E2066" s="92">
        <v>150</v>
      </c>
      <c r="F2066" s="123" t="s">
        <v>532</v>
      </c>
      <c r="G2066" s="123" t="s">
        <v>326</v>
      </c>
      <c r="H2066" s="123" t="s">
        <v>1248</v>
      </c>
      <c r="I2066" s="53" t="s">
        <v>827</v>
      </c>
      <c r="J2066" s="53" t="s">
        <v>571</v>
      </c>
      <c r="K2066" s="53" t="s">
        <v>826</v>
      </c>
      <c r="L2066" s="234">
        <v>709.45699999999999</v>
      </c>
      <c r="M2066" s="234">
        <v>528.36699999999996</v>
      </c>
      <c r="N2066" s="234">
        <v>0</v>
      </c>
      <c r="O2066" s="234">
        <v>571</v>
      </c>
      <c r="P2066" s="187">
        <v>683068.85122856393</v>
      </c>
      <c r="Q2066" s="188">
        <v>0.96280514707524767</v>
      </c>
    </row>
    <row r="2067" spans="1:17" ht="11.25" customHeight="1">
      <c r="A2067" s="124">
        <f t="shared" si="32"/>
        <v>440</v>
      </c>
      <c r="B2067" s="53" t="s">
        <v>1247</v>
      </c>
      <c r="C2067" s="249">
        <v>1</v>
      </c>
      <c r="D2067" s="55">
        <v>45304</v>
      </c>
      <c r="E2067" s="92">
        <v>150</v>
      </c>
      <c r="F2067" s="123"/>
      <c r="G2067" s="123"/>
      <c r="H2067" s="123"/>
      <c r="I2067" s="53" t="s">
        <v>827</v>
      </c>
      <c r="J2067" s="53" t="s">
        <v>571</v>
      </c>
      <c r="K2067" s="53" t="s">
        <v>826</v>
      </c>
      <c r="L2067" s="234">
        <v>636.25</v>
      </c>
      <c r="M2067" s="234">
        <v>472.67599999999999</v>
      </c>
      <c r="N2067" s="234">
        <v>0</v>
      </c>
      <c r="O2067" s="234">
        <v>571</v>
      </c>
      <c r="P2067" s="187">
        <v>611244.06427501189</v>
      </c>
      <c r="Q2067" s="188">
        <v>0.96069793992143315</v>
      </c>
    </row>
    <row r="2068" spans="1:17" s="4" customFormat="1" ht="11.25" customHeight="1">
      <c r="A2068" s="267">
        <f t="shared" si="32"/>
        <v>441</v>
      </c>
      <c r="B2068" s="209" t="s">
        <v>507</v>
      </c>
      <c r="C2068" s="248">
        <v>0</v>
      </c>
      <c r="D2068" s="210"/>
      <c r="E2068" s="271">
        <f>SUM(E2069:E2070)</f>
        <v>0</v>
      </c>
      <c r="F2068" s="209" t="s">
        <v>123</v>
      </c>
      <c r="G2068" s="209" t="s">
        <v>326</v>
      </c>
      <c r="H2068" s="209" t="s">
        <v>937</v>
      </c>
      <c r="I2068" s="209" t="s">
        <v>94</v>
      </c>
      <c r="J2068" s="209"/>
      <c r="K2068" s="209"/>
      <c r="L2068" s="244">
        <v>0</v>
      </c>
      <c r="M2068" s="244">
        <v>0</v>
      </c>
      <c r="N2068" s="244">
        <v>0</v>
      </c>
      <c r="O2068" s="244">
        <v>0</v>
      </c>
      <c r="P2068" s="211">
        <v>0</v>
      </c>
      <c r="Q2068" s="212">
        <v>0</v>
      </c>
    </row>
    <row r="2069" spans="1:17" s="4" customFormat="1" ht="11.25" customHeight="1">
      <c r="A2069" s="124">
        <f t="shared" si="32"/>
        <v>441</v>
      </c>
      <c r="B2069" s="53" t="s">
        <v>507</v>
      </c>
      <c r="C2069" s="249">
        <v>1</v>
      </c>
      <c r="D2069" s="55">
        <v>33933</v>
      </c>
      <c r="E2069" s="92">
        <v>0</v>
      </c>
      <c r="F2069" s="53" t="s">
        <v>123</v>
      </c>
      <c r="G2069" s="53" t="s">
        <v>326</v>
      </c>
      <c r="H2069" s="53" t="s">
        <v>937</v>
      </c>
      <c r="I2069" s="53" t="s">
        <v>94</v>
      </c>
      <c r="J2069" s="53"/>
      <c r="K2069" s="53"/>
      <c r="L2069" s="205">
        <v>0</v>
      </c>
      <c r="M2069" s="205">
        <v>0</v>
      </c>
      <c r="N2069" s="205">
        <v>0</v>
      </c>
      <c r="O2069" s="205">
        <v>0</v>
      </c>
      <c r="P2069" s="187">
        <v>0</v>
      </c>
      <c r="Q2069" s="188">
        <v>0</v>
      </c>
    </row>
    <row r="2070" spans="1:17" ht="11.25" customHeight="1">
      <c r="A2070" s="124">
        <f t="shared" si="32"/>
        <v>441</v>
      </c>
      <c r="B2070" s="53" t="s">
        <v>507</v>
      </c>
      <c r="C2070" s="249">
        <v>2</v>
      </c>
      <c r="D2070" s="55">
        <v>33963</v>
      </c>
      <c r="E2070" s="92">
        <v>0</v>
      </c>
      <c r="F2070" s="53" t="s">
        <v>123</v>
      </c>
      <c r="G2070" s="53" t="s">
        <v>326</v>
      </c>
      <c r="H2070" s="53" t="s">
        <v>937</v>
      </c>
      <c r="I2070" s="53" t="s">
        <v>94</v>
      </c>
      <c r="J2070" s="53"/>
      <c r="K2070" s="53"/>
      <c r="L2070" s="205">
        <v>0</v>
      </c>
      <c r="M2070" s="205">
        <v>0</v>
      </c>
      <c r="N2070" s="205">
        <v>0</v>
      </c>
      <c r="O2070" s="205">
        <v>0</v>
      </c>
      <c r="P2070" s="187">
        <v>0</v>
      </c>
      <c r="Q2070" s="188">
        <v>0</v>
      </c>
    </row>
    <row r="2071" spans="1:17" s="4" customFormat="1" ht="11.25" customHeight="1">
      <c r="A2071" s="267">
        <f t="shared" si="32"/>
        <v>442</v>
      </c>
      <c r="B2071" s="209" t="s">
        <v>939</v>
      </c>
      <c r="C2071" s="248">
        <v>0</v>
      </c>
      <c r="D2071" s="210"/>
      <c r="E2071" s="271">
        <f>SUM(E2072:E2074)</f>
        <v>54</v>
      </c>
      <c r="F2071" s="209" t="s">
        <v>135</v>
      </c>
      <c r="G2071" s="209" t="s">
        <v>728</v>
      </c>
      <c r="H2071" s="209" t="s">
        <v>136</v>
      </c>
      <c r="I2071" s="209" t="s">
        <v>94</v>
      </c>
      <c r="J2071" s="209"/>
      <c r="K2071" s="209"/>
      <c r="L2071" s="244">
        <v>251.01859999999999</v>
      </c>
      <c r="M2071" s="244">
        <v>0</v>
      </c>
      <c r="N2071" s="244">
        <v>0</v>
      </c>
      <c r="O2071" s="244">
        <v>0</v>
      </c>
      <c r="P2071" s="211">
        <v>0</v>
      </c>
      <c r="Q2071" s="212">
        <v>0</v>
      </c>
    </row>
    <row r="2072" spans="1:17" ht="11.25" customHeight="1">
      <c r="A2072" s="124">
        <f t="shared" si="32"/>
        <v>442</v>
      </c>
      <c r="B2072" s="53" t="s">
        <v>939</v>
      </c>
      <c r="C2072" s="249">
        <v>1</v>
      </c>
      <c r="D2072" s="55">
        <v>20584</v>
      </c>
      <c r="E2072" s="8">
        <v>18</v>
      </c>
      <c r="F2072" s="53" t="s">
        <v>135</v>
      </c>
      <c r="G2072" s="53" t="s">
        <v>728</v>
      </c>
      <c r="H2072" s="53" t="s">
        <v>136</v>
      </c>
      <c r="I2072" s="53" t="s">
        <v>94</v>
      </c>
      <c r="J2072" s="53"/>
      <c r="K2072" s="53"/>
      <c r="L2072" s="234">
        <v>251.01859999999999</v>
      </c>
      <c r="M2072" s="205">
        <v>0</v>
      </c>
      <c r="N2072" s="205">
        <v>0</v>
      </c>
      <c r="O2072" s="205">
        <v>0</v>
      </c>
      <c r="P2072" s="187">
        <v>0</v>
      </c>
      <c r="Q2072" s="188">
        <v>0</v>
      </c>
    </row>
    <row r="2073" spans="1:17" ht="11.25" customHeight="1">
      <c r="A2073" s="124">
        <f t="shared" si="32"/>
        <v>442</v>
      </c>
      <c r="B2073" s="53" t="s">
        <v>939</v>
      </c>
      <c r="C2073" s="249">
        <v>2</v>
      </c>
      <c r="D2073" s="55">
        <v>24863</v>
      </c>
      <c r="E2073" s="8">
        <v>18</v>
      </c>
      <c r="F2073" s="53" t="s">
        <v>135</v>
      </c>
      <c r="G2073" s="53" t="s">
        <v>728</v>
      </c>
      <c r="H2073" s="53" t="s">
        <v>136</v>
      </c>
      <c r="I2073" s="53" t="s">
        <v>94</v>
      </c>
      <c r="J2073" s="53"/>
      <c r="K2073" s="53"/>
      <c r="L2073" s="234">
        <v>0</v>
      </c>
      <c r="M2073" s="205">
        <v>0</v>
      </c>
      <c r="N2073" s="205">
        <v>0</v>
      </c>
      <c r="O2073" s="205">
        <v>0</v>
      </c>
      <c r="P2073" s="187">
        <v>0</v>
      </c>
      <c r="Q2073" s="188">
        <v>0</v>
      </c>
    </row>
    <row r="2074" spans="1:17" s="4" customFormat="1" ht="11.25" customHeight="1">
      <c r="A2074" s="124">
        <f t="shared" si="32"/>
        <v>442</v>
      </c>
      <c r="B2074" s="53" t="s">
        <v>939</v>
      </c>
      <c r="C2074" s="249">
        <v>3</v>
      </c>
      <c r="D2074" s="55">
        <v>24972</v>
      </c>
      <c r="E2074" s="8">
        <v>18</v>
      </c>
      <c r="F2074" s="53" t="s">
        <v>135</v>
      </c>
      <c r="G2074" s="53" t="s">
        <v>728</v>
      </c>
      <c r="H2074" s="53" t="s">
        <v>136</v>
      </c>
      <c r="I2074" s="53" t="s">
        <v>94</v>
      </c>
      <c r="J2074" s="53"/>
      <c r="K2074" s="53"/>
      <c r="L2074" s="234">
        <v>0</v>
      </c>
      <c r="M2074" s="205">
        <v>0</v>
      </c>
      <c r="N2074" s="205">
        <v>0</v>
      </c>
      <c r="O2074" s="205">
        <v>0</v>
      </c>
      <c r="P2074" s="187">
        <v>0</v>
      </c>
      <c r="Q2074" s="188">
        <v>0</v>
      </c>
    </row>
    <row r="2075" spans="1:17" ht="11.25" customHeight="1">
      <c r="A2075" s="267">
        <f t="shared" si="32"/>
        <v>443</v>
      </c>
      <c r="B2075" s="209" t="s">
        <v>595</v>
      </c>
      <c r="C2075" s="248">
        <v>0</v>
      </c>
      <c r="D2075" s="210"/>
      <c r="E2075" s="271">
        <f>SUM(E2076:E2078)</f>
        <v>70</v>
      </c>
      <c r="F2075" s="209" t="s">
        <v>142</v>
      </c>
      <c r="G2075" s="209" t="s">
        <v>728</v>
      </c>
      <c r="H2075" s="209" t="s">
        <v>143</v>
      </c>
      <c r="I2075" s="209" t="s">
        <v>94</v>
      </c>
      <c r="J2075" s="209"/>
      <c r="K2075" s="209"/>
      <c r="L2075" s="244">
        <v>272.14244999999994</v>
      </c>
      <c r="M2075" s="244">
        <v>0</v>
      </c>
      <c r="N2075" s="244">
        <v>0</v>
      </c>
      <c r="O2075" s="244">
        <v>0</v>
      </c>
      <c r="P2075" s="211">
        <v>0</v>
      </c>
      <c r="Q2075" s="212">
        <v>0</v>
      </c>
    </row>
    <row r="2076" spans="1:17" ht="11.25" customHeight="1">
      <c r="A2076" s="124">
        <f t="shared" si="32"/>
        <v>443</v>
      </c>
      <c r="B2076" s="53" t="s">
        <v>483</v>
      </c>
      <c r="C2076" s="249">
        <v>1</v>
      </c>
      <c r="D2076" s="55">
        <v>26045</v>
      </c>
      <c r="E2076" s="8">
        <v>35</v>
      </c>
      <c r="F2076" s="53" t="s">
        <v>142</v>
      </c>
      <c r="G2076" s="53" t="s">
        <v>728</v>
      </c>
      <c r="H2076" s="53" t="s">
        <v>143</v>
      </c>
      <c r="I2076" s="53" t="s">
        <v>94</v>
      </c>
      <c r="J2076" s="53"/>
      <c r="K2076" s="53"/>
      <c r="L2076" s="234">
        <v>233.98419999999996</v>
      </c>
      <c r="M2076" s="205">
        <v>0</v>
      </c>
      <c r="N2076" s="205">
        <v>0</v>
      </c>
      <c r="O2076" s="205">
        <v>0</v>
      </c>
      <c r="P2076" s="187">
        <v>0</v>
      </c>
      <c r="Q2076" s="188">
        <v>0</v>
      </c>
    </row>
    <row r="2077" spans="1:17" ht="11.25" customHeight="1">
      <c r="A2077" s="124">
        <f t="shared" si="32"/>
        <v>443</v>
      </c>
      <c r="B2077" s="53" t="s">
        <v>483</v>
      </c>
      <c r="C2077" s="249">
        <v>2</v>
      </c>
      <c r="D2077" s="55">
        <v>26057</v>
      </c>
      <c r="E2077" s="8">
        <v>35</v>
      </c>
      <c r="F2077" s="53" t="s">
        <v>142</v>
      </c>
      <c r="G2077" s="53" t="s">
        <v>728</v>
      </c>
      <c r="H2077" s="53" t="s">
        <v>143</v>
      </c>
      <c r="I2077" s="53" t="s">
        <v>94</v>
      </c>
      <c r="J2077" s="53"/>
      <c r="K2077" s="53"/>
      <c r="L2077" s="234">
        <v>38.158249999999995</v>
      </c>
      <c r="M2077" s="205">
        <v>0</v>
      </c>
      <c r="N2077" s="205">
        <v>0</v>
      </c>
      <c r="O2077" s="205">
        <v>0</v>
      </c>
      <c r="P2077" s="187">
        <v>0</v>
      </c>
      <c r="Q2077" s="188">
        <v>0</v>
      </c>
    </row>
    <row r="2078" spans="1:17" ht="11.25" customHeight="1">
      <c r="A2078" s="124">
        <f t="shared" si="32"/>
        <v>443</v>
      </c>
      <c r="B2078" s="53" t="s">
        <v>484</v>
      </c>
      <c r="C2078" s="249">
        <v>3</v>
      </c>
      <c r="D2078" s="55">
        <v>26021</v>
      </c>
      <c r="E2078" s="92">
        <v>0</v>
      </c>
      <c r="F2078" s="53" t="s">
        <v>142</v>
      </c>
      <c r="G2078" s="53" t="s">
        <v>728</v>
      </c>
      <c r="H2078" s="53" t="s">
        <v>143</v>
      </c>
      <c r="I2078" s="53" t="s">
        <v>94</v>
      </c>
      <c r="J2078" s="53"/>
      <c r="K2078" s="53"/>
      <c r="L2078" s="205">
        <v>0</v>
      </c>
      <c r="M2078" s="205">
        <v>0</v>
      </c>
      <c r="N2078" s="205">
        <v>0</v>
      </c>
      <c r="O2078" s="205">
        <v>0</v>
      </c>
      <c r="P2078" s="187">
        <v>0</v>
      </c>
      <c r="Q2078" s="188">
        <v>0</v>
      </c>
    </row>
    <row r="2079" spans="1:17" ht="11.25" customHeight="1">
      <c r="A2079" s="267">
        <f t="shared" si="32"/>
        <v>444</v>
      </c>
      <c r="B2079" s="209" t="s">
        <v>1029</v>
      </c>
      <c r="C2079" s="248">
        <v>0</v>
      </c>
      <c r="D2079" s="210"/>
      <c r="E2079" s="271">
        <f>SUM(E2080:E2083)</f>
        <v>2520</v>
      </c>
      <c r="F2079" s="209" t="s">
        <v>520</v>
      </c>
      <c r="G2079" s="209" t="s">
        <v>728</v>
      </c>
      <c r="H2079" s="209" t="s">
        <v>999</v>
      </c>
      <c r="I2079" s="209" t="s">
        <v>827</v>
      </c>
      <c r="J2079" s="209" t="s">
        <v>571</v>
      </c>
      <c r="K2079" s="209" t="s">
        <v>826</v>
      </c>
      <c r="L2079" s="244">
        <v>14184.380000000001</v>
      </c>
      <c r="M2079" s="244">
        <v>10205.257000000001</v>
      </c>
      <c r="N2079" s="244">
        <v>0</v>
      </c>
      <c r="O2079" s="244">
        <v>7914.6699999999992</v>
      </c>
      <c r="P2079" s="211">
        <v>13883942.146171866</v>
      </c>
      <c r="Q2079" s="212">
        <v>0.97881910567623431</v>
      </c>
    </row>
    <row r="2080" spans="1:17" s="4" customFormat="1" ht="11.25" customHeight="1">
      <c r="A2080" s="124">
        <f t="shared" si="32"/>
        <v>444</v>
      </c>
      <c r="B2080" s="53" t="s">
        <v>1029</v>
      </c>
      <c r="C2080" s="249">
        <v>1</v>
      </c>
      <c r="D2080" s="55">
        <v>41596</v>
      </c>
      <c r="E2080" s="92">
        <v>600</v>
      </c>
      <c r="F2080" s="53" t="s">
        <v>520</v>
      </c>
      <c r="G2080" s="53" t="s">
        <v>728</v>
      </c>
      <c r="H2080" s="53" t="s">
        <v>999</v>
      </c>
      <c r="I2080" s="53" t="s">
        <v>827</v>
      </c>
      <c r="J2080" s="53" t="s">
        <v>571</v>
      </c>
      <c r="K2080" s="53" t="s">
        <v>826</v>
      </c>
      <c r="L2080" s="234">
        <v>3213.02</v>
      </c>
      <c r="M2080" s="234">
        <v>2398.2809999999999</v>
      </c>
      <c r="N2080" s="234">
        <v>0</v>
      </c>
      <c r="O2080" s="234">
        <v>2055.9699999999998</v>
      </c>
      <c r="P2080" s="187">
        <v>3273614.4863277036</v>
      </c>
      <c r="Q2080" s="188">
        <v>1.0188590442411511</v>
      </c>
    </row>
    <row r="2081" spans="1:17" ht="11.25" customHeight="1">
      <c r="A2081" s="124">
        <f t="shared" si="32"/>
        <v>444</v>
      </c>
      <c r="B2081" s="53" t="s">
        <v>1029</v>
      </c>
      <c r="C2081" s="249">
        <v>2</v>
      </c>
      <c r="D2081" s="55">
        <v>42001</v>
      </c>
      <c r="E2081" s="92">
        <v>600</v>
      </c>
      <c r="F2081" s="123" t="s">
        <v>520</v>
      </c>
      <c r="G2081" s="123" t="s">
        <v>728</v>
      </c>
      <c r="H2081" s="123" t="s">
        <v>999</v>
      </c>
      <c r="I2081" s="53" t="s">
        <v>827</v>
      </c>
      <c r="J2081" s="53" t="s">
        <v>571</v>
      </c>
      <c r="K2081" s="53" t="s">
        <v>826</v>
      </c>
      <c r="L2081" s="234">
        <v>3328.51</v>
      </c>
      <c r="M2081" s="234">
        <v>2572.5</v>
      </c>
      <c r="N2081" s="234">
        <v>0</v>
      </c>
      <c r="O2081" s="234">
        <v>1837.55</v>
      </c>
      <c r="P2081" s="187">
        <v>3510368.8293005363</v>
      </c>
      <c r="Q2081" s="188">
        <v>1.0546367081067913</v>
      </c>
    </row>
    <row r="2082" spans="1:17" ht="11.25" customHeight="1">
      <c r="A2082" s="124">
        <f t="shared" si="32"/>
        <v>444</v>
      </c>
      <c r="B2082" s="53" t="s">
        <v>1029</v>
      </c>
      <c r="C2082" s="249">
        <v>3</v>
      </c>
      <c r="D2082" s="55">
        <v>43422</v>
      </c>
      <c r="E2082" s="92">
        <v>660</v>
      </c>
      <c r="F2082" s="123" t="s">
        <v>520</v>
      </c>
      <c r="G2082" s="123" t="s">
        <v>728</v>
      </c>
      <c r="H2082" s="123" t="s">
        <v>999</v>
      </c>
      <c r="I2082" s="53" t="s">
        <v>827</v>
      </c>
      <c r="J2082" s="53" t="s">
        <v>571</v>
      </c>
      <c r="K2082" s="53" t="s">
        <v>826</v>
      </c>
      <c r="L2082" s="234">
        <v>3416.57</v>
      </c>
      <c r="M2082" s="234">
        <v>2284.078</v>
      </c>
      <c r="N2082" s="234">
        <v>0</v>
      </c>
      <c r="O2082" s="234">
        <v>1670.95</v>
      </c>
      <c r="P2082" s="187">
        <v>3097847.2283635689</v>
      </c>
      <c r="Q2082" s="188">
        <v>0.90671264700081322</v>
      </c>
    </row>
    <row r="2083" spans="1:17" ht="11.25" customHeight="1">
      <c r="A2083" s="124">
        <f t="shared" si="32"/>
        <v>444</v>
      </c>
      <c r="B2083" s="53" t="s">
        <v>1029</v>
      </c>
      <c r="C2083" s="249">
        <v>4</v>
      </c>
      <c r="D2083" s="55">
        <v>43552</v>
      </c>
      <c r="E2083" s="92">
        <v>660</v>
      </c>
      <c r="F2083" s="123" t="s">
        <v>520</v>
      </c>
      <c r="G2083" s="123" t="s">
        <v>728</v>
      </c>
      <c r="H2083" s="123" t="s">
        <v>999</v>
      </c>
      <c r="I2083" s="53" t="s">
        <v>827</v>
      </c>
      <c r="J2083" s="53" t="s">
        <v>571</v>
      </c>
      <c r="K2083" s="53" t="s">
        <v>826</v>
      </c>
      <c r="L2083" s="234">
        <v>4226.28</v>
      </c>
      <c r="M2083" s="234">
        <v>2950.3980000000001</v>
      </c>
      <c r="N2083" s="234">
        <v>0</v>
      </c>
      <c r="O2083" s="234">
        <v>2350.1999999999998</v>
      </c>
      <c r="P2083" s="187">
        <v>4002111.6021800567</v>
      </c>
      <c r="Q2083" s="188">
        <v>0.94695846043803467</v>
      </c>
    </row>
    <row r="2084" spans="1:17" ht="11.25" customHeight="1">
      <c r="A2084" s="267">
        <f t="shared" si="32"/>
        <v>445</v>
      </c>
      <c r="B2084" s="209" t="s">
        <v>322</v>
      </c>
      <c r="C2084" s="248">
        <v>0</v>
      </c>
      <c r="D2084" s="210"/>
      <c r="E2084" s="271">
        <f>SUM(E2085:E2088)</f>
        <v>500</v>
      </c>
      <c r="F2084" s="209" t="s">
        <v>315</v>
      </c>
      <c r="G2084" s="209" t="s">
        <v>728</v>
      </c>
      <c r="H2084" s="209" t="s">
        <v>318</v>
      </c>
      <c r="I2084" s="209" t="s">
        <v>827</v>
      </c>
      <c r="J2084" s="209" t="s">
        <v>571</v>
      </c>
      <c r="K2084" s="209" t="s">
        <v>826</v>
      </c>
      <c r="L2084" s="244">
        <v>789.8420000000001</v>
      </c>
      <c r="M2084" s="244">
        <v>0</v>
      </c>
      <c r="N2084" s="244">
        <v>458.78023999999999</v>
      </c>
      <c r="O2084" s="244">
        <v>2005.3413248366714</v>
      </c>
      <c r="P2084" s="211">
        <v>831284.31742009136</v>
      </c>
      <c r="Q2084" s="212">
        <v>1.0524691234703791</v>
      </c>
    </row>
    <row r="2085" spans="1:17" ht="11.25" customHeight="1">
      <c r="A2085" s="124">
        <f t="shared" si="32"/>
        <v>445</v>
      </c>
      <c r="B2085" s="53" t="s">
        <v>322</v>
      </c>
      <c r="C2085" s="249">
        <v>1</v>
      </c>
      <c r="D2085" s="55">
        <v>32228</v>
      </c>
      <c r="E2085" s="92">
        <v>0</v>
      </c>
      <c r="F2085" s="53" t="s">
        <v>315</v>
      </c>
      <c r="G2085" s="53" t="s">
        <v>728</v>
      </c>
      <c r="H2085" s="53" t="s">
        <v>318</v>
      </c>
      <c r="I2085" s="53" t="s">
        <v>827</v>
      </c>
      <c r="J2085" s="53" t="s">
        <v>571</v>
      </c>
      <c r="K2085" s="53" t="s">
        <v>826</v>
      </c>
      <c r="L2085" s="205">
        <v>0</v>
      </c>
      <c r="M2085" s="205">
        <v>0</v>
      </c>
      <c r="N2085" s="205">
        <v>0</v>
      </c>
      <c r="O2085" s="205">
        <v>0</v>
      </c>
      <c r="P2085" s="187">
        <v>0</v>
      </c>
      <c r="Q2085" s="188">
        <v>0</v>
      </c>
    </row>
    <row r="2086" spans="1:17" ht="11.25" customHeight="1">
      <c r="A2086" s="124">
        <f t="shared" si="32"/>
        <v>445</v>
      </c>
      <c r="B2086" s="53" t="s">
        <v>322</v>
      </c>
      <c r="C2086" s="249">
        <v>2</v>
      </c>
      <c r="D2086" s="55">
        <v>34059</v>
      </c>
      <c r="E2086" s="92">
        <v>0</v>
      </c>
      <c r="F2086" s="53" t="s">
        <v>315</v>
      </c>
      <c r="G2086" s="53" t="s">
        <v>728</v>
      </c>
      <c r="H2086" s="53" t="s">
        <v>318</v>
      </c>
      <c r="I2086" s="53" t="s">
        <v>827</v>
      </c>
      <c r="J2086" s="53" t="s">
        <v>571</v>
      </c>
      <c r="K2086" s="53" t="s">
        <v>826</v>
      </c>
      <c r="L2086" s="205">
        <v>0</v>
      </c>
      <c r="M2086" s="205">
        <v>0</v>
      </c>
      <c r="N2086" s="205">
        <v>0</v>
      </c>
      <c r="O2086" s="205">
        <v>0</v>
      </c>
      <c r="P2086" s="187">
        <v>0</v>
      </c>
      <c r="Q2086" s="188">
        <v>0</v>
      </c>
    </row>
    <row r="2087" spans="1:17" ht="11.25" customHeight="1">
      <c r="A2087" s="124">
        <f t="shared" si="32"/>
        <v>445</v>
      </c>
      <c r="B2087" s="53" t="s">
        <v>1087</v>
      </c>
      <c r="C2087" s="249">
        <v>3</v>
      </c>
      <c r="D2087" s="55">
        <v>42092</v>
      </c>
      <c r="E2087" s="92">
        <v>250</v>
      </c>
      <c r="F2087" s="123" t="s">
        <v>315</v>
      </c>
      <c r="G2087" s="123" t="s">
        <v>728</v>
      </c>
      <c r="H2087" s="123" t="s">
        <v>318</v>
      </c>
      <c r="I2087" s="53" t="s">
        <v>827</v>
      </c>
      <c r="J2087" s="53" t="s">
        <v>571</v>
      </c>
      <c r="K2087" s="53" t="s">
        <v>826</v>
      </c>
      <c r="L2087" s="234">
        <v>341.62900000000002</v>
      </c>
      <c r="M2087" s="234">
        <v>0</v>
      </c>
      <c r="N2087" s="234">
        <v>200.48737</v>
      </c>
      <c r="O2087" s="234">
        <v>1037.9646299667988</v>
      </c>
      <c r="P2087" s="187">
        <v>362497.27226690599</v>
      </c>
      <c r="Q2087" s="188">
        <v>1.0610846042546329</v>
      </c>
    </row>
    <row r="2088" spans="1:17" ht="11.25" customHeight="1">
      <c r="A2088" s="124">
        <f t="shared" si="32"/>
        <v>445</v>
      </c>
      <c r="B2088" s="53" t="s">
        <v>1087</v>
      </c>
      <c r="C2088" s="249">
        <v>4</v>
      </c>
      <c r="D2088" s="55">
        <v>42272</v>
      </c>
      <c r="E2088" s="92">
        <v>250</v>
      </c>
      <c r="F2088" s="123" t="s">
        <v>315</v>
      </c>
      <c r="G2088" s="123" t="s">
        <v>728</v>
      </c>
      <c r="H2088" s="123" t="s">
        <v>318</v>
      </c>
      <c r="I2088" s="53" t="s">
        <v>827</v>
      </c>
      <c r="J2088" s="53" t="s">
        <v>571</v>
      </c>
      <c r="K2088" s="53" t="s">
        <v>826</v>
      </c>
      <c r="L2088" s="234">
        <v>448.21300000000002</v>
      </c>
      <c r="M2088" s="234">
        <v>0</v>
      </c>
      <c r="N2088" s="234">
        <v>258.29286999999999</v>
      </c>
      <c r="O2088" s="234">
        <v>967.37669486987249</v>
      </c>
      <c r="P2088" s="187">
        <v>468787.04515318538</v>
      </c>
      <c r="Q2088" s="188">
        <v>1.0459023838067736</v>
      </c>
    </row>
    <row r="2089" spans="1:17" ht="11.25" customHeight="1">
      <c r="A2089" s="267">
        <f t="shared" si="32"/>
        <v>446</v>
      </c>
      <c r="B2089" s="209" t="s">
        <v>112</v>
      </c>
      <c r="C2089" s="248">
        <v>0</v>
      </c>
      <c r="D2089" s="210"/>
      <c r="E2089" s="271">
        <f>SUM(E2090:E2093)</f>
        <v>2000</v>
      </c>
      <c r="F2089" s="209" t="s">
        <v>955</v>
      </c>
      <c r="G2089" s="209" t="s">
        <v>569</v>
      </c>
      <c r="H2089" s="209" t="s">
        <v>570</v>
      </c>
      <c r="I2089" s="209" t="s">
        <v>827</v>
      </c>
      <c r="J2089" s="209" t="s">
        <v>571</v>
      </c>
      <c r="K2089" s="209" t="s">
        <v>826</v>
      </c>
      <c r="L2089" s="244">
        <v>11456.221594000001</v>
      </c>
      <c r="M2089" s="244">
        <v>8727.4230000000007</v>
      </c>
      <c r="N2089" s="244">
        <v>449.171288</v>
      </c>
      <c r="O2089" s="244">
        <v>5319.817</v>
      </c>
      <c r="P2089" s="211">
        <v>11152034.739136105</v>
      </c>
      <c r="Q2089" s="212">
        <v>0.97344789009465316</v>
      </c>
    </row>
    <row r="2090" spans="1:17" ht="11.25" customHeight="1">
      <c r="A2090" s="124">
        <f t="shared" si="32"/>
        <v>446</v>
      </c>
      <c r="B2090" s="53" t="s">
        <v>112</v>
      </c>
      <c r="C2090" s="249">
        <v>1</v>
      </c>
      <c r="D2090" s="55">
        <v>37309</v>
      </c>
      <c r="E2090" s="92">
        <v>500</v>
      </c>
      <c r="F2090" s="53" t="s">
        <v>955</v>
      </c>
      <c r="G2090" s="53" t="s">
        <v>569</v>
      </c>
      <c r="H2090" s="53" t="s">
        <v>570</v>
      </c>
      <c r="I2090" s="53" t="s">
        <v>827</v>
      </c>
      <c r="J2090" s="53" t="s">
        <v>571</v>
      </c>
      <c r="K2090" s="53" t="s">
        <v>826</v>
      </c>
      <c r="L2090" s="234">
        <v>3128.9108780000001</v>
      </c>
      <c r="M2090" s="234">
        <v>2396.1640000000002</v>
      </c>
      <c r="N2090" s="234">
        <v>121.303</v>
      </c>
      <c r="O2090" s="234">
        <v>817.16600000000005</v>
      </c>
      <c r="P2090" s="187">
        <v>3054392.1601175121</v>
      </c>
      <c r="Q2090" s="188">
        <v>0.97618381577869662</v>
      </c>
    </row>
    <row r="2091" spans="1:17" s="4" customFormat="1" ht="11.25" customHeight="1">
      <c r="A2091" s="124">
        <f t="shared" si="32"/>
        <v>446</v>
      </c>
      <c r="B2091" s="53" t="s">
        <v>112</v>
      </c>
      <c r="C2091" s="249">
        <v>2</v>
      </c>
      <c r="D2091" s="55">
        <v>37492</v>
      </c>
      <c r="E2091" s="92">
        <v>500</v>
      </c>
      <c r="F2091" s="53" t="s">
        <v>955</v>
      </c>
      <c r="G2091" s="53" t="s">
        <v>569</v>
      </c>
      <c r="H2091" s="53" t="s">
        <v>570</v>
      </c>
      <c r="I2091" s="53" t="s">
        <v>827</v>
      </c>
      <c r="J2091" s="53" t="s">
        <v>571</v>
      </c>
      <c r="K2091" s="53" t="s">
        <v>826</v>
      </c>
      <c r="L2091" s="234">
        <v>2427.7347990000003</v>
      </c>
      <c r="M2091" s="234">
        <v>1824.434</v>
      </c>
      <c r="N2091" s="234">
        <v>111.684</v>
      </c>
      <c r="O2091" s="234">
        <v>2123.3620000000001</v>
      </c>
      <c r="P2091" s="187">
        <v>2395026.7498843665</v>
      </c>
      <c r="Q2091" s="188">
        <v>0.98652733851773822</v>
      </c>
    </row>
    <row r="2092" spans="1:17" ht="11.25" customHeight="1">
      <c r="A2092" s="124">
        <f t="shared" si="32"/>
        <v>446</v>
      </c>
      <c r="B2092" s="53" t="s">
        <v>112</v>
      </c>
      <c r="C2092" s="249">
        <v>3</v>
      </c>
      <c r="D2092" s="55">
        <v>40633</v>
      </c>
      <c r="E2092" s="92">
        <v>500</v>
      </c>
      <c r="F2092" s="53" t="s">
        <v>955</v>
      </c>
      <c r="G2092" s="53" t="s">
        <v>569</v>
      </c>
      <c r="H2092" s="53" t="s">
        <v>570</v>
      </c>
      <c r="I2092" s="53" t="s">
        <v>827</v>
      </c>
      <c r="J2092" s="53" t="s">
        <v>571</v>
      </c>
      <c r="K2092" s="53" t="s">
        <v>826</v>
      </c>
      <c r="L2092" s="234">
        <v>3193.2265000000002</v>
      </c>
      <c r="M2092" s="234">
        <v>2434.8440000000001</v>
      </c>
      <c r="N2092" s="234">
        <v>119.28100000000001</v>
      </c>
      <c r="O2092" s="234">
        <v>496.89699999999999</v>
      </c>
      <c r="P2092" s="187">
        <v>3088139.6401811414</v>
      </c>
      <c r="Q2092" s="188">
        <v>0.96709069656698055</v>
      </c>
    </row>
    <row r="2093" spans="1:17" ht="11.25" customHeight="1">
      <c r="A2093" s="124">
        <f t="shared" si="32"/>
        <v>446</v>
      </c>
      <c r="B2093" s="53" t="s">
        <v>112</v>
      </c>
      <c r="C2093" s="249">
        <v>4</v>
      </c>
      <c r="D2093" s="55">
        <v>40998</v>
      </c>
      <c r="E2093" s="92">
        <v>500</v>
      </c>
      <c r="F2093" s="53" t="s">
        <v>955</v>
      </c>
      <c r="G2093" s="53" t="s">
        <v>569</v>
      </c>
      <c r="H2093" s="53" t="s">
        <v>570</v>
      </c>
      <c r="I2093" s="53" t="s">
        <v>827</v>
      </c>
      <c r="J2093" s="53" t="s">
        <v>571</v>
      </c>
      <c r="K2093" s="53" t="s">
        <v>826</v>
      </c>
      <c r="L2093" s="234">
        <v>2706.3494169999999</v>
      </c>
      <c r="M2093" s="234">
        <v>2071.9810000000002</v>
      </c>
      <c r="N2093" s="234">
        <v>96.903288000000003</v>
      </c>
      <c r="O2093" s="234">
        <v>1882.3920000000001</v>
      </c>
      <c r="P2093" s="187">
        <v>2614476.1889530839</v>
      </c>
      <c r="Q2093" s="188">
        <v>0.96605271016750016</v>
      </c>
    </row>
    <row r="2094" spans="1:17" ht="11.25" customHeight="1">
      <c r="A2094" s="267">
        <f t="shared" si="32"/>
        <v>447</v>
      </c>
      <c r="B2094" s="209" t="s">
        <v>697</v>
      </c>
      <c r="C2094" s="248">
        <v>0</v>
      </c>
      <c r="D2094" s="210"/>
      <c r="E2094" s="271">
        <f>SUM(E2095:E2098)</f>
        <v>600</v>
      </c>
      <c r="F2094" s="209" t="s">
        <v>955</v>
      </c>
      <c r="G2094" s="209" t="s">
        <v>326</v>
      </c>
      <c r="H2094" s="209" t="s">
        <v>698</v>
      </c>
      <c r="I2094" s="209" t="s">
        <v>827</v>
      </c>
      <c r="J2094" s="209" t="s">
        <v>571</v>
      </c>
      <c r="K2094" s="209" t="s">
        <v>826</v>
      </c>
      <c r="L2094" s="244">
        <v>2908.5114804940026</v>
      </c>
      <c r="M2094" s="244">
        <v>3.1946599999999998</v>
      </c>
      <c r="N2094" s="244">
        <v>1705.7602323188453</v>
      </c>
      <c r="O2094" s="244">
        <v>568.16646000000003</v>
      </c>
      <c r="P2094" s="211">
        <v>2998252.9607084449</v>
      </c>
      <c r="Q2094" s="212">
        <v>1.0308547794348744</v>
      </c>
    </row>
    <row r="2095" spans="1:17" ht="11.25" customHeight="1">
      <c r="A2095" s="124">
        <f t="shared" si="32"/>
        <v>447</v>
      </c>
      <c r="B2095" s="53" t="s">
        <v>697</v>
      </c>
      <c r="C2095" s="249">
        <v>1</v>
      </c>
      <c r="D2095" s="55">
        <v>40992</v>
      </c>
      <c r="E2095" s="92">
        <v>150</v>
      </c>
      <c r="F2095" s="53" t="s">
        <v>955</v>
      </c>
      <c r="G2095" s="53" t="s">
        <v>326</v>
      </c>
      <c r="H2095" s="53" t="s">
        <v>698</v>
      </c>
      <c r="I2095" s="53" t="s">
        <v>827</v>
      </c>
      <c r="J2095" s="53" t="s">
        <v>571</v>
      </c>
      <c r="K2095" s="53" t="s">
        <v>826</v>
      </c>
      <c r="L2095" s="234">
        <v>684.61019372891747</v>
      </c>
      <c r="M2095" s="234">
        <v>0</v>
      </c>
      <c r="N2095" s="234">
        <v>412.02252108838326</v>
      </c>
      <c r="O2095" s="234">
        <v>144.36759999999998</v>
      </c>
      <c r="P2095" s="187">
        <v>722830.54975499306</v>
      </c>
      <c r="Q2095" s="188">
        <v>1.0558279096282484</v>
      </c>
    </row>
    <row r="2096" spans="1:17" s="4" customFormat="1" ht="11.25" customHeight="1">
      <c r="A2096" s="124">
        <f t="shared" si="32"/>
        <v>447</v>
      </c>
      <c r="B2096" s="53" t="s">
        <v>697</v>
      </c>
      <c r="C2096" s="249">
        <v>2</v>
      </c>
      <c r="D2096" s="55">
        <v>41092</v>
      </c>
      <c r="E2096" s="92">
        <v>150</v>
      </c>
      <c r="F2096" s="53" t="s">
        <v>955</v>
      </c>
      <c r="G2096" s="53" t="s">
        <v>326</v>
      </c>
      <c r="H2096" s="53" t="s">
        <v>698</v>
      </c>
      <c r="I2096" s="53" t="s">
        <v>827</v>
      </c>
      <c r="J2096" s="53" t="s">
        <v>571</v>
      </c>
      <c r="K2096" s="53" t="s">
        <v>826</v>
      </c>
      <c r="L2096" s="234">
        <v>666.00732669680838</v>
      </c>
      <c r="M2096" s="234">
        <v>0</v>
      </c>
      <c r="N2096" s="234">
        <v>383.39484770683731</v>
      </c>
      <c r="O2096" s="234">
        <v>191.92846000000003</v>
      </c>
      <c r="P2096" s="187">
        <v>672786.04190234258</v>
      </c>
      <c r="Q2096" s="188">
        <v>1.0101781390891817</v>
      </c>
    </row>
    <row r="2097" spans="1:17" ht="11.25" customHeight="1">
      <c r="A2097" s="124">
        <f t="shared" si="32"/>
        <v>447</v>
      </c>
      <c r="B2097" s="53" t="s">
        <v>697</v>
      </c>
      <c r="C2097" s="249">
        <v>3</v>
      </c>
      <c r="D2097" s="55">
        <v>41691</v>
      </c>
      <c r="E2097" s="92">
        <v>150</v>
      </c>
      <c r="F2097" s="53" t="s">
        <v>955</v>
      </c>
      <c r="G2097" s="53" t="s">
        <v>326</v>
      </c>
      <c r="H2097" s="53" t="s">
        <v>698</v>
      </c>
      <c r="I2097" s="53" t="s">
        <v>827</v>
      </c>
      <c r="J2097" s="53" t="s">
        <v>571</v>
      </c>
      <c r="K2097" s="53" t="s">
        <v>826</v>
      </c>
      <c r="L2097" s="234">
        <v>845.60844617201246</v>
      </c>
      <c r="M2097" s="234">
        <v>0</v>
      </c>
      <c r="N2097" s="234">
        <v>493.23142352362464</v>
      </c>
      <c r="O2097" s="234">
        <v>77.9863</v>
      </c>
      <c r="P2097" s="187">
        <v>865005.43746251788</v>
      </c>
      <c r="Q2097" s="188">
        <v>1.0229385023036532</v>
      </c>
    </row>
    <row r="2098" spans="1:17" ht="11.25" customHeight="1">
      <c r="A2098" s="124">
        <f t="shared" si="32"/>
        <v>447</v>
      </c>
      <c r="B2098" s="53" t="s">
        <v>697</v>
      </c>
      <c r="C2098" s="249">
        <v>4</v>
      </c>
      <c r="D2098" s="55">
        <v>42004</v>
      </c>
      <c r="E2098" s="92">
        <v>150</v>
      </c>
      <c r="F2098" s="123" t="s">
        <v>955</v>
      </c>
      <c r="G2098" s="123" t="s">
        <v>326</v>
      </c>
      <c r="H2098" s="123" t="s">
        <v>698</v>
      </c>
      <c r="I2098" s="53" t="s">
        <v>827</v>
      </c>
      <c r="J2098" s="53" t="s">
        <v>571</v>
      </c>
      <c r="K2098" s="53" t="s">
        <v>826</v>
      </c>
      <c r="L2098" s="234">
        <v>712.28551389626466</v>
      </c>
      <c r="M2098" s="234">
        <v>3.1946599999999998</v>
      </c>
      <c r="N2098" s="234">
        <v>417.11144000000002</v>
      </c>
      <c r="O2098" s="234">
        <v>153.88410000000002</v>
      </c>
      <c r="P2098" s="187">
        <v>737630.93158859131</v>
      </c>
      <c r="Q2098" s="188">
        <v>1.0355832277897734</v>
      </c>
    </row>
    <row r="2099" spans="1:17" s="4" customFormat="1" ht="11.25" customHeight="1">
      <c r="A2099" s="267">
        <f t="shared" si="32"/>
        <v>448</v>
      </c>
      <c r="B2099" s="218" t="s">
        <v>1157</v>
      </c>
      <c r="C2099" s="251">
        <v>0</v>
      </c>
      <c r="D2099" s="219"/>
      <c r="E2099" s="271">
        <f>SUM(E2100:E2101)</f>
        <v>1200</v>
      </c>
      <c r="F2099" s="218" t="s">
        <v>1104</v>
      </c>
      <c r="G2099" s="218" t="s">
        <v>728</v>
      </c>
      <c r="H2099" s="218" t="s">
        <v>1158</v>
      </c>
      <c r="I2099" s="218" t="s">
        <v>827</v>
      </c>
      <c r="J2099" s="218" t="s">
        <v>571</v>
      </c>
      <c r="K2099" s="218" t="s">
        <v>826</v>
      </c>
      <c r="L2099" s="244">
        <v>7501.0789999999997</v>
      </c>
      <c r="M2099" s="244">
        <v>4961.2309999999998</v>
      </c>
      <c r="N2099" s="244">
        <v>0</v>
      </c>
      <c r="O2099" s="244">
        <v>946.87799999999993</v>
      </c>
      <c r="P2099" s="211">
        <v>6955300.9707013778</v>
      </c>
      <c r="Q2099" s="212">
        <v>0.92724006382300173</v>
      </c>
    </row>
    <row r="2100" spans="1:17" ht="11.25" customHeight="1">
      <c r="A2100" s="124">
        <f t="shared" si="32"/>
        <v>448</v>
      </c>
      <c r="B2100" s="136" t="s">
        <v>1157</v>
      </c>
      <c r="C2100" s="250">
        <v>1</v>
      </c>
      <c r="D2100" s="138">
        <v>42442</v>
      </c>
      <c r="E2100" s="128">
        <v>600</v>
      </c>
      <c r="F2100" s="137" t="s">
        <v>1104</v>
      </c>
      <c r="G2100" s="137" t="s">
        <v>728</v>
      </c>
      <c r="H2100" s="137" t="s">
        <v>1158</v>
      </c>
      <c r="I2100" s="136" t="s">
        <v>827</v>
      </c>
      <c r="J2100" s="136" t="s">
        <v>571</v>
      </c>
      <c r="K2100" s="136" t="s">
        <v>826</v>
      </c>
      <c r="L2100" s="234">
        <v>4325.8159999999998</v>
      </c>
      <c r="M2100" s="234">
        <v>2862.0790000000002</v>
      </c>
      <c r="N2100" s="234">
        <v>0</v>
      </c>
      <c r="O2100" s="234">
        <v>466.01499999999999</v>
      </c>
      <c r="P2100" s="187">
        <v>4028538.2820626884</v>
      </c>
      <c r="Q2100" s="188">
        <v>0.9312782333004197</v>
      </c>
    </row>
    <row r="2101" spans="1:17" ht="11.25" customHeight="1">
      <c r="A2101" s="124">
        <f t="shared" si="32"/>
        <v>448</v>
      </c>
      <c r="B2101" s="136" t="s">
        <v>1157</v>
      </c>
      <c r="C2101" s="250">
        <v>2</v>
      </c>
      <c r="D2101" s="55">
        <v>42699</v>
      </c>
      <c r="E2101" s="128">
        <v>600</v>
      </c>
      <c r="F2101" s="123" t="s">
        <v>1104</v>
      </c>
      <c r="G2101" s="123" t="s">
        <v>728</v>
      </c>
      <c r="H2101" s="123" t="s">
        <v>1158</v>
      </c>
      <c r="I2101" s="136" t="s">
        <v>827</v>
      </c>
      <c r="J2101" s="136" t="s">
        <v>571</v>
      </c>
      <c r="K2101" s="136" t="s">
        <v>826</v>
      </c>
      <c r="L2101" s="234">
        <v>3175.2629999999999</v>
      </c>
      <c r="M2101" s="234">
        <v>2099.152</v>
      </c>
      <c r="N2101" s="234">
        <v>0</v>
      </c>
      <c r="O2101" s="234">
        <v>480.863</v>
      </c>
      <c r="P2101" s="187">
        <v>2926762.6886386895</v>
      </c>
      <c r="Q2101" s="188">
        <v>0.921738668147706</v>
      </c>
    </row>
    <row r="2102" spans="1:17" s="97" customFormat="1" ht="11.25" customHeight="1">
      <c r="A2102" s="267">
        <f t="shared" si="32"/>
        <v>449</v>
      </c>
      <c r="B2102" s="209" t="s">
        <v>1329</v>
      </c>
      <c r="C2102" s="248">
        <v>0</v>
      </c>
      <c r="D2102" s="210"/>
      <c r="E2102" s="271">
        <f>SUM(E2103:E2105)</f>
        <v>99</v>
      </c>
      <c r="F2102" s="209" t="s">
        <v>879</v>
      </c>
      <c r="G2102" s="209" t="s">
        <v>326</v>
      </c>
      <c r="H2102" s="209" t="s">
        <v>1330</v>
      </c>
      <c r="I2102" s="209" t="s">
        <v>94</v>
      </c>
      <c r="J2102" s="209"/>
      <c r="K2102" s="209"/>
      <c r="L2102" s="244">
        <v>439.60095000000001</v>
      </c>
      <c r="M2102" s="244">
        <v>0</v>
      </c>
      <c r="N2102" s="244">
        <v>0</v>
      </c>
      <c r="O2102" s="244">
        <v>0</v>
      </c>
      <c r="P2102" s="211">
        <v>0</v>
      </c>
      <c r="Q2102" s="212">
        <v>0</v>
      </c>
    </row>
    <row r="2103" spans="1:17" ht="11.25" customHeight="1">
      <c r="A2103" s="124">
        <f t="shared" si="32"/>
        <v>449</v>
      </c>
      <c r="B2103" s="53" t="s">
        <v>1329</v>
      </c>
      <c r="C2103" s="249">
        <v>1</v>
      </c>
      <c r="D2103" s="55">
        <v>44147</v>
      </c>
      <c r="E2103" s="92">
        <v>33</v>
      </c>
      <c r="F2103" s="123" t="s">
        <v>879</v>
      </c>
      <c r="G2103" s="123" t="s">
        <v>326</v>
      </c>
      <c r="H2103" s="200" t="s">
        <v>1330</v>
      </c>
      <c r="I2103" s="53" t="s">
        <v>94</v>
      </c>
      <c r="J2103" s="53"/>
      <c r="K2103" s="53"/>
      <c r="L2103" s="234">
        <v>155.4588</v>
      </c>
      <c r="M2103" s="205">
        <v>0</v>
      </c>
      <c r="N2103" s="205">
        <v>0</v>
      </c>
      <c r="O2103" s="205">
        <v>0</v>
      </c>
      <c r="P2103" s="187">
        <v>0</v>
      </c>
      <c r="Q2103" s="188">
        <v>0</v>
      </c>
    </row>
    <row r="2104" spans="1:17" s="4" customFormat="1" ht="11.25" customHeight="1">
      <c r="A2104" s="124">
        <f t="shared" si="32"/>
        <v>449</v>
      </c>
      <c r="B2104" s="53" t="s">
        <v>1329</v>
      </c>
      <c r="C2104" s="249">
        <v>2</v>
      </c>
      <c r="D2104" s="55">
        <v>44183</v>
      </c>
      <c r="E2104" s="92">
        <v>33</v>
      </c>
      <c r="F2104" s="123" t="s">
        <v>879</v>
      </c>
      <c r="G2104" s="123" t="s">
        <v>326</v>
      </c>
      <c r="H2104" s="200" t="s">
        <v>1330</v>
      </c>
      <c r="I2104" s="53" t="s">
        <v>94</v>
      </c>
      <c r="J2104" s="53"/>
      <c r="K2104" s="53"/>
      <c r="L2104" s="234">
        <v>121.2706</v>
      </c>
      <c r="M2104" s="205">
        <v>0</v>
      </c>
      <c r="N2104" s="205">
        <v>0</v>
      </c>
      <c r="O2104" s="205">
        <v>0</v>
      </c>
      <c r="P2104" s="187">
        <v>0</v>
      </c>
      <c r="Q2104" s="188">
        <v>0</v>
      </c>
    </row>
    <row r="2105" spans="1:17" s="4" customFormat="1" ht="11.25" customHeight="1">
      <c r="A2105" s="124">
        <f t="shared" si="32"/>
        <v>449</v>
      </c>
      <c r="B2105" s="53" t="s">
        <v>1329</v>
      </c>
      <c r="C2105" s="249">
        <v>3</v>
      </c>
      <c r="D2105" s="55">
        <v>44190</v>
      </c>
      <c r="E2105" s="92">
        <v>33</v>
      </c>
      <c r="F2105" s="123" t="s">
        <v>879</v>
      </c>
      <c r="G2105" s="123" t="s">
        <v>326</v>
      </c>
      <c r="H2105" s="200" t="s">
        <v>1330</v>
      </c>
      <c r="I2105" s="53" t="s">
        <v>94</v>
      </c>
      <c r="J2105" s="53"/>
      <c r="K2105" s="53"/>
      <c r="L2105" s="234">
        <v>162.87155000000001</v>
      </c>
      <c r="M2105" s="205">
        <v>0</v>
      </c>
      <c r="N2105" s="205">
        <v>0</v>
      </c>
      <c r="O2105" s="205">
        <v>0</v>
      </c>
      <c r="P2105" s="187">
        <v>0</v>
      </c>
      <c r="Q2105" s="188">
        <v>0</v>
      </c>
    </row>
    <row r="2106" spans="1:17" ht="11.25" customHeight="1">
      <c r="A2106" s="267">
        <f t="shared" si="32"/>
        <v>450</v>
      </c>
      <c r="B2106" s="209" t="s">
        <v>306</v>
      </c>
      <c r="C2106" s="248">
        <v>0</v>
      </c>
      <c r="D2106" s="210"/>
      <c r="E2106" s="271">
        <f>SUM(E2107:E2113)</f>
        <v>2000</v>
      </c>
      <c r="F2106" s="209" t="s">
        <v>300</v>
      </c>
      <c r="G2106" s="209" t="s">
        <v>569</v>
      </c>
      <c r="H2106" s="209" t="s">
        <v>570</v>
      </c>
      <c r="I2106" s="209" t="s">
        <v>827</v>
      </c>
      <c r="J2106" s="209" t="s">
        <v>571</v>
      </c>
      <c r="K2106" s="209" t="s">
        <v>826</v>
      </c>
      <c r="L2106" s="244">
        <v>14419.158229000001</v>
      </c>
      <c r="M2106" s="244">
        <v>10433.23</v>
      </c>
      <c r="N2106" s="244">
        <v>0</v>
      </c>
      <c r="O2106" s="244">
        <v>5415.2039999999997</v>
      </c>
      <c r="P2106" s="211">
        <v>14140251.363029735</v>
      </c>
      <c r="Q2106" s="212">
        <v>0.98065720192949091</v>
      </c>
    </row>
    <row r="2107" spans="1:17" ht="11.25" customHeight="1">
      <c r="A2107" s="124">
        <f t="shared" si="32"/>
        <v>450</v>
      </c>
      <c r="B2107" s="53" t="s">
        <v>306</v>
      </c>
      <c r="C2107" s="249">
        <v>1</v>
      </c>
      <c r="D2107" s="55">
        <v>29995</v>
      </c>
      <c r="E2107" s="92">
        <v>200</v>
      </c>
      <c r="F2107" s="53" t="s">
        <v>300</v>
      </c>
      <c r="G2107" s="53" t="s">
        <v>569</v>
      </c>
      <c r="H2107" s="53" t="s">
        <v>570</v>
      </c>
      <c r="I2107" s="53" t="s">
        <v>827</v>
      </c>
      <c r="J2107" s="53" t="s">
        <v>571</v>
      </c>
      <c r="K2107" s="53" t="s">
        <v>826</v>
      </c>
      <c r="L2107" s="234">
        <v>1528.09699</v>
      </c>
      <c r="M2107" s="234">
        <v>1094.5139999999999</v>
      </c>
      <c r="N2107" s="234">
        <v>0</v>
      </c>
      <c r="O2107" s="234">
        <v>620</v>
      </c>
      <c r="P2107" s="187">
        <v>1482437.2283947221</v>
      </c>
      <c r="Q2107" s="188">
        <v>0.97011985371080534</v>
      </c>
    </row>
    <row r="2108" spans="1:17" ht="11.25" customHeight="1">
      <c r="A2108" s="124">
        <f t="shared" si="32"/>
        <v>450</v>
      </c>
      <c r="B2108" s="53" t="s">
        <v>306</v>
      </c>
      <c r="C2108" s="249">
        <v>2</v>
      </c>
      <c r="D2108" s="55">
        <v>30280</v>
      </c>
      <c r="E2108" s="92">
        <v>200</v>
      </c>
      <c r="F2108" s="53" t="s">
        <v>300</v>
      </c>
      <c r="G2108" s="53" t="s">
        <v>569</v>
      </c>
      <c r="H2108" s="53" t="s">
        <v>570</v>
      </c>
      <c r="I2108" s="53" t="s">
        <v>827</v>
      </c>
      <c r="J2108" s="53" t="s">
        <v>571</v>
      </c>
      <c r="K2108" s="53" t="s">
        <v>826</v>
      </c>
      <c r="L2108" s="234">
        <v>1353.374362</v>
      </c>
      <c r="M2108" s="234">
        <v>982.58100000000002</v>
      </c>
      <c r="N2108" s="234">
        <v>0</v>
      </c>
      <c r="O2108" s="234">
        <v>882</v>
      </c>
      <c r="P2108" s="187">
        <v>1344543.66628715</v>
      </c>
      <c r="Q2108" s="188">
        <v>0.99347505319976637</v>
      </c>
    </row>
    <row r="2109" spans="1:17" s="4" customFormat="1" ht="11.25" customHeight="1">
      <c r="A2109" s="124">
        <f t="shared" si="32"/>
        <v>450</v>
      </c>
      <c r="B2109" s="53" t="s">
        <v>306</v>
      </c>
      <c r="C2109" s="249">
        <v>3</v>
      </c>
      <c r="D2109" s="55">
        <v>30403</v>
      </c>
      <c r="E2109" s="92">
        <v>200</v>
      </c>
      <c r="F2109" s="53" t="s">
        <v>300</v>
      </c>
      <c r="G2109" s="53" t="s">
        <v>569</v>
      </c>
      <c r="H2109" s="53" t="s">
        <v>570</v>
      </c>
      <c r="I2109" s="53" t="s">
        <v>827</v>
      </c>
      <c r="J2109" s="53" t="s">
        <v>571</v>
      </c>
      <c r="K2109" s="53" t="s">
        <v>826</v>
      </c>
      <c r="L2109" s="234">
        <v>1512.9462999999998</v>
      </c>
      <c r="M2109" s="234">
        <v>1115.098</v>
      </c>
      <c r="N2109" s="234">
        <v>0</v>
      </c>
      <c r="O2109" s="234">
        <v>789.8</v>
      </c>
      <c r="P2109" s="187">
        <v>1510225.8130580415</v>
      </c>
      <c r="Q2109" s="188">
        <v>0.99820186153205936</v>
      </c>
    </row>
    <row r="2110" spans="1:17" ht="11.25" customHeight="1">
      <c r="A2110" s="124">
        <f t="shared" si="32"/>
        <v>450</v>
      </c>
      <c r="B2110" s="53" t="s">
        <v>306</v>
      </c>
      <c r="C2110" s="249">
        <v>4</v>
      </c>
      <c r="D2110" s="55">
        <v>30622</v>
      </c>
      <c r="E2110" s="92">
        <v>200</v>
      </c>
      <c r="F2110" s="53" t="s">
        <v>300</v>
      </c>
      <c r="G2110" s="53" t="s">
        <v>569</v>
      </c>
      <c r="H2110" s="53" t="s">
        <v>570</v>
      </c>
      <c r="I2110" s="53" t="s">
        <v>827</v>
      </c>
      <c r="J2110" s="53" t="s">
        <v>571</v>
      </c>
      <c r="K2110" s="53" t="s">
        <v>826</v>
      </c>
      <c r="L2110" s="234">
        <v>1342.4451259999998</v>
      </c>
      <c r="M2110" s="234">
        <v>993.28599999999994</v>
      </c>
      <c r="N2110" s="234">
        <v>0</v>
      </c>
      <c r="O2110" s="234">
        <v>1129</v>
      </c>
      <c r="P2110" s="187">
        <v>1342440.2002397568</v>
      </c>
      <c r="Q2110" s="188">
        <v>0.99999633075486838</v>
      </c>
    </row>
    <row r="2111" spans="1:17" ht="11.25" customHeight="1">
      <c r="A2111" s="124">
        <f t="shared" si="32"/>
        <v>450</v>
      </c>
      <c r="B2111" s="53" t="s">
        <v>306</v>
      </c>
      <c r="C2111" s="249">
        <v>5</v>
      </c>
      <c r="D2111" s="55">
        <v>30738</v>
      </c>
      <c r="E2111" s="92">
        <v>200</v>
      </c>
      <c r="F2111" s="53" t="s">
        <v>300</v>
      </c>
      <c r="G2111" s="53" t="s">
        <v>569</v>
      </c>
      <c r="H2111" s="53" t="s">
        <v>570</v>
      </c>
      <c r="I2111" s="53" t="s">
        <v>827</v>
      </c>
      <c r="J2111" s="53" t="s">
        <v>571</v>
      </c>
      <c r="K2111" s="53" t="s">
        <v>826</v>
      </c>
      <c r="L2111" s="234">
        <v>1498.8288239999999</v>
      </c>
      <c r="M2111" s="234">
        <v>1104.6279999999999</v>
      </c>
      <c r="N2111" s="234">
        <v>0</v>
      </c>
      <c r="O2111" s="234">
        <v>577</v>
      </c>
      <c r="P2111" s="187">
        <v>1497738.6938596591</v>
      </c>
      <c r="Q2111" s="188">
        <v>0.9992726786922661</v>
      </c>
    </row>
    <row r="2112" spans="1:17" ht="11.25" customHeight="1">
      <c r="A2112" s="124">
        <f t="shared" si="32"/>
        <v>450</v>
      </c>
      <c r="B2112" s="53" t="s">
        <v>306</v>
      </c>
      <c r="C2112" s="249">
        <v>6</v>
      </c>
      <c r="D2112" s="55">
        <v>31769</v>
      </c>
      <c r="E2112" s="92">
        <v>500</v>
      </c>
      <c r="F2112" s="53" t="s">
        <v>300</v>
      </c>
      <c r="G2112" s="53" t="s">
        <v>569</v>
      </c>
      <c r="H2112" s="53" t="s">
        <v>570</v>
      </c>
      <c r="I2112" s="53" t="s">
        <v>827</v>
      </c>
      <c r="J2112" s="53" t="s">
        <v>571</v>
      </c>
      <c r="K2112" s="53" t="s">
        <v>826</v>
      </c>
      <c r="L2112" s="234">
        <v>3544.0331369999999</v>
      </c>
      <c r="M2112" s="234">
        <v>2537.6260000000002</v>
      </c>
      <c r="N2112" s="234">
        <v>0</v>
      </c>
      <c r="O2112" s="234">
        <v>733</v>
      </c>
      <c r="P2112" s="187">
        <v>3431766.845763043</v>
      </c>
      <c r="Q2112" s="188">
        <v>0.96832244877597573</v>
      </c>
    </row>
    <row r="2113" spans="1:17" s="4" customFormat="1" ht="11.25" customHeight="1">
      <c r="A2113" s="124">
        <f t="shared" si="32"/>
        <v>450</v>
      </c>
      <c r="B2113" s="53" t="s">
        <v>306</v>
      </c>
      <c r="C2113" s="249">
        <v>7</v>
      </c>
      <c r="D2113" s="55">
        <v>32105</v>
      </c>
      <c r="E2113" s="92">
        <v>500</v>
      </c>
      <c r="F2113" s="53" t="s">
        <v>300</v>
      </c>
      <c r="G2113" s="53" t="s">
        <v>569</v>
      </c>
      <c r="H2113" s="53" t="s">
        <v>570</v>
      </c>
      <c r="I2113" s="53" t="s">
        <v>827</v>
      </c>
      <c r="J2113" s="53" t="s">
        <v>571</v>
      </c>
      <c r="K2113" s="53" t="s">
        <v>826</v>
      </c>
      <c r="L2113" s="234">
        <v>3639.4334900000003</v>
      </c>
      <c r="M2113" s="234">
        <v>2605.4969999999998</v>
      </c>
      <c r="N2113" s="234">
        <v>0</v>
      </c>
      <c r="O2113" s="234">
        <v>684.404</v>
      </c>
      <c r="P2113" s="187">
        <v>3531098.9154273616</v>
      </c>
      <c r="Q2113" s="188">
        <v>0.97023312148159668</v>
      </c>
    </row>
    <row r="2114" spans="1:17" s="4" customFormat="1" ht="11.25" customHeight="1">
      <c r="A2114" s="267">
        <f t="shared" si="32"/>
        <v>451</v>
      </c>
      <c r="B2114" s="209" t="s">
        <v>247</v>
      </c>
      <c r="C2114" s="248">
        <v>0</v>
      </c>
      <c r="D2114" s="210"/>
      <c r="E2114" s="271">
        <f>SUM(E2115:E2116)</f>
        <v>0</v>
      </c>
      <c r="F2114" s="209" t="s">
        <v>955</v>
      </c>
      <c r="G2114" s="209" t="s">
        <v>728</v>
      </c>
      <c r="H2114" s="209" t="s">
        <v>369</v>
      </c>
      <c r="I2114" s="209" t="s">
        <v>94</v>
      </c>
      <c r="J2114" s="209"/>
      <c r="K2114" s="209"/>
      <c r="L2114" s="244">
        <v>0</v>
      </c>
      <c r="M2114" s="244">
        <v>0</v>
      </c>
      <c r="N2114" s="244">
        <v>0</v>
      </c>
      <c r="O2114" s="244">
        <v>0</v>
      </c>
      <c r="P2114" s="211">
        <v>0</v>
      </c>
      <c r="Q2114" s="212">
        <v>0</v>
      </c>
    </row>
    <row r="2115" spans="1:17" ht="11.25" customHeight="1">
      <c r="A2115" s="124">
        <f t="shared" si="32"/>
        <v>451</v>
      </c>
      <c r="B2115" s="53" t="s">
        <v>247</v>
      </c>
      <c r="C2115" s="249">
        <v>1</v>
      </c>
      <c r="D2115" s="55">
        <v>36500</v>
      </c>
      <c r="E2115" s="92">
        <v>0</v>
      </c>
      <c r="F2115" s="53" t="s">
        <v>955</v>
      </c>
      <c r="G2115" s="53" t="s">
        <v>728</v>
      </c>
      <c r="H2115" s="53" t="s">
        <v>369</v>
      </c>
      <c r="I2115" s="53" t="s">
        <v>94</v>
      </c>
      <c r="J2115" s="53"/>
      <c r="K2115" s="53"/>
      <c r="L2115" s="205">
        <v>0</v>
      </c>
      <c r="M2115" s="205">
        <v>0</v>
      </c>
      <c r="N2115" s="205">
        <v>0</v>
      </c>
      <c r="O2115" s="205">
        <v>0</v>
      </c>
      <c r="P2115" s="187">
        <v>0</v>
      </c>
      <c r="Q2115" s="188">
        <v>0</v>
      </c>
    </row>
    <row r="2116" spans="1:17" s="4" customFormat="1" ht="11.25" customHeight="1">
      <c r="A2116" s="124">
        <f t="shared" ref="A2116:A2179" si="33">IF(C2116&gt;0,A2115,A2115+1)</f>
        <v>451</v>
      </c>
      <c r="B2116" s="53" t="s">
        <v>247</v>
      </c>
      <c r="C2116" s="249">
        <v>2</v>
      </c>
      <c r="D2116" s="55">
        <v>36616</v>
      </c>
      <c r="E2116" s="92">
        <v>0</v>
      </c>
      <c r="F2116" s="53" t="s">
        <v>955</v>
      </c>
      <c r="G2116" s="53" t="s">
        <v>728</v>
      </c>
      <c r="H2116" s="53" t="s">
        <v>369</v>
      </c>
      <c r="I2116" s="53" t="s">
        <v>94</v>
      </c>
      <c r="J2116" s="53"/>
      <c r="K2116" s="53"/>
      <c r="L2116" s="205">
        <v>0</v>
      </c>
      <c r="M2116" s="205">
        <v>0</v>
      </c>
      <c r="N2116" s="205">
        <v>0</v>
      </c>
      <c r="O2116" s="205">
        <v>0</v>
      </c>
      <c r="P2116" s="187">
        <v>0</v>
      </c>
      <c r="Q2116" s="188">
        <v>0</v>
      </c>
    </row>
    <row r="2117" spans="1:17" ht="11.25" customHeight="1">
      <c r="A2117" s="267">
        <f t="shared" si="33"/>
        <v>452</v>
      </c>
      <c r="B2117" s="213" t="s">
        <v>622</v>
      </c>
      <c r="C2117" s="245">
        <v>0</v>
      </c>
      <c r="D2117" s="208"/>
      <c r="E2117" s="271">
        <f>SUM(E2118:E2122)</f>
        <v>2980</v>
      </c>
      <c r="F2117" s="213" t="s">
        <v>523</v>
      </c>
      <c r="G2117" s="213" t="s">
        <v>569</v>
      </c>
      <c r="H2117" s="213" t="s">
        <v>570</v>
      </c>
      <c r="I2117" s="213" t="s">
        <v>827</v>
      </c>
      <c r="J2117" s="213" t="s">
        <v>571</v>
      </c>
      <c r="K2117" s="213" t="s">
        <v>826</v>
      </c>
      <c r="L2117" s="244">
        <v>21628.188408999999</v>
      </c>
      <c r="M2117" s="244">
        <v>15899.182999999999</v>
      </c>
      <c r="N2117" s="244">
        <v>0</v>
      </c>
      <c r="O2117" s="244">
        <v>5651</v>
      </c>
      <c r="P2117" s="211">
        <v>19865158.290048759</v>
      </c>
      <c r="Q2117" s="212">
        <v>0.91848461435551398</v>
      </c>
    </row>
    <row r="2118" spans="1:17" ht="11.25" customHeight="1">
      <c r="A2118" s="124">
        <f t="shared" si="33"/>
        <v>452</v>
      </c>
      <c r="B2118" s="53" t="s">
        <v>622</v>
      </c>
      <c r="C2118" s="249">
        <v>1</v>
      </c>
      <c r="D2118" s="55">
        <v>39229</v>
      </c>
      <c r="E2118" s="92">
        <v>500</v>
      </c>
      <c r="F2118" s="53" t="s">
        <v>523</v>
      </c>
      <c r="G2118" s="53" t="s">
        <v>569</v>
      </c>
      <c r="H2118" s="53" t="s">
        <v>570</v>
      </c>
      <c r="I2118" s="53" t="s">
        <v>827</v>
      </c>
      <c r="J2118" s="53" t="s">
        <v>571</v>
      </c>
      <c r="K2118" s="53" t="s">
        <v>826</v>
      </c>
      <c r="L2118" s="234">
        <v>3636.7847830000001</v>
      </c>
      <c r="M2118" s="234">
        <v>2742.38292</v>
      </c>
      <c r="N2118" s="234">
        <v>0</v>
      </c>
      <c r="O2118" s="234">
        <v>502</v>
      </c>
      <c r="P2118" s="187">
        <v>3411131.6031872393</v>
      </c>
      <c r="Q2118" s="188">
        <v>0.93795256159573503</v>
      </c>
    </row>
    <row r="2119" spans="1:17" ht="11.25" customHeight="1">
      <c r="A2119" s="124">
        <f t="shared" si="33"/>
        <v>452</v>
      </c>
      <c r="B2119" s="53" t="s">
        <v>622</v>
      </c>
      <c r="C2119" s="249">
        <v>2</v>
      </c>
      <c r="D2119" s="55">
        <v>39809</v>
      </c>
      <c r="E2119" s="92">
        <v>500</v>
      </c>
      <c r="F2119" s="53" t="s">
        <v>523</v>
      </c>
      <c r="G2119" s="53" t="s">
        <v>569</v>
      </c>
      <c r="H2119" s="53" t="s">
        <v>570</v>
      </c>
      <c r="I2119" s="53" t="s">
        <v>827</v>
      </c>
      <c r="J2119" s="53" t="s">
        <v>571</v>
      </c>
      <c r="K2119" s="53" t="s">
        <v>826</v>
      </c>
      <c r="L2119" s="234">
        <v>3763.7389330000001</v>
      </c>
      <c r="M2119" s="234">
        <v>2804.0920699999997</v>
      </c>
      <c r="N2119" s="234">
        <v>0</v>
      </c>
      <c r="O2119" s="234">
        <v>643</v>
      </c>
      <c r="P2119" s="187">
        <v>3512006.595010173</v>
      </c>
      <c r="Q2119" s="188">
        <v>0.93311641894641817</v>
      </c>
    </row>
    <row r="2120" spans="1:17" ht="11.25" customHeight="1">
      <c r="A2120" s="124">
        <f t="shared" si="33"/>
        <v>452</v>
      </c>
      <c r="B2120" s="53" t="s">
        <v>622</v>
      </c>
      <c r="C2120" s="249">
        <v>3</v>
      </c>
      <c r="D2120" s="55">
        <v>40722</v>
      </c>
      <c r="E2120" s="92">
        <v>660</v>
      </c>
      <c r="F2120" s="53" t="s">
        <v>523</v>
      </c>
      <c r="G2120" s="53" t="s">
        <v>569</v>
      </c>
      <c r="H2120" s="53" t="s">
        <v>570</v>
      </c>
      <c r="I2120" s="53" t="s">
        <v>827</v>
      </c>
      <c r="J2120" s="53" t="s">
        <v>571</v>
      </c>
      <c r="K2120" s="53" t="s">
        <v>826</v>
      </c>
      <c r="L2120" s="234">
        <v>4841.8158249999997</v>
      </c>
      <c r="M2120" s="234">
        <v>3601.3822</v>
      </c>
      <c r="N2120" s="234">
        <v>0</v>
      </c>
      <c r="O2120" s="234">
        <v>1660</v>
      </c>
      <c r="P2120" s="187">
        <v>4498386.5848458568</v>
      </c>
      <c r="Q2120" s="188">
        <v>0.92907015620443534</v>
      </c>
    </row>
    <row r="2121" spans="1:17" s="4" customFormat="1" ht="11.25" customHeight="1">
      <c r="A2121" s="124">
        <f t="shared" si="33"/>
        <v>452</v>
      </c>
      <c r="B2121" s="53" t="s">
        <v>622</v>
      </c>
      <c r="C2121" s="249">
        <v>4</v>
      </c>
      <c r="D2121" s="55">
        <v>40901</v>
      </c>
      <c r="E2121" s="92">
        <v>660</v>
      </c>
      <c r="F2121" s="53" t="s">
        <v>523</v>
      </c>
      <c r="G2121" s="53" t="s">
        <v>569</v>
      </c>
      <c r="H2121" s="53" t="s">
        <v>570</v>
      </c>
      <c r="I2121" s="53" t="s">
        <v>827</v>
      </c>
      <c r="J2121" s="53" t="s">
        <v>571</v>
      </c>
      <c r="K2121" s="53" t="s">
        <v>826</v>
      </c>
      <c r="L2121" s="234">
        <v>4759.5934069999994</v>
      </c>
      <c r="M2121" s="234">
        <v>3354.43424</v>
      </c>
      <c r="N2121" s="234">
        <v>0</v>
      </c>
      <c r="O2121" s="234">
        <v>1155</v>
      </c>
      <c r="P2121" s="187">
        <v>4201907.4739303002</v>
      </c>
      <c r="Q2121" s="188">
        <v>0.88282908110396507</v>
      </c>
    </row>
    <row r="2122" spans="1:17" s="4" customFormat="1" ht="11.25" customHeight="1">
      <c r="A2122" s="124">
        <f t="shared" si="33"/>
        <v>452</v>
      </c>
      <c r="B2122" s="53" t="s">
        <v>622</v>
      </c>
      <c r="C2122" s="249">
        <v>5</v>
      </c>
      <c r="D2122" s="55">
        <v>41062</v>
      </c>
      <c r="E2122" s="92">
        <v>660</v>
      </c>
      <c r="F2122" s="53" t="s">
        <v>523</v>
      </c>
      <c r="G2122" s="53" t="s">
        <v>569</v>
      </c>
      <c r="H2122" s="53" t="s">
        <v>570</v>
      </c>
      <c r="I2122" s="53" t="s">
        <v>827</v>
      </c>
      <c r="J2122" s="53" t="s">
        <v>571</v>
      </c>
      <c r="K2122" s="53" t="s">
        <v>826</v>
      </c>
      <c r="L2122" s="234">
        <v>4626.2554609999997</v>
      </c>
      <c r="M2122" s="234">
        <v>3396.8915699999998</v>
      </c>
      <c r="N2122" s="234">
        <v>0</v>
      </c>
      <c r="O2122" s="234">
        <v>1691</v>
      </c>
      <c r="P2122" s="187">
        <v>4241726.0330751874</v>
      </c>
      <c r="Q2122" s="188">
        <v>0.9168810647906388</v>
      </c>
    </row>
    <row r="2123" spans="1:17" ht="11.25" customHeight="1">
      <c r="A2123" s="267">
        <f t="shared" si="33"/>
        <v>453</v>
      </c>
      <c r="B2123" s="209" t="s">
        <v>1231</v>
      </c>
      <c r="C2123" s="248">
        <v>0</v>
      </c>
      <c r="D2123" s="210"/>
      <c r="E2123" s="271">
        <f>SUM(E2124)</f>
        <v>0</v>
      </c>
      <c r="F2123" s="209" t="s">
        <v>1104</v>
      </c>
      <c r="G2123" s="209" t="s">
        <v>326</v>
      </c>
      <c r="H2123" s="263" t="s">
        <v>1287</v>
      </c>
      <c r="I2123" s="209" t="s">
        <v>827</v>
      </c>
      <c r="J2123" s="209" t="s">
        <v>571</v>
      </c>
      <c r="K2123" s="209" t="s">
        <v>826</v>
      </c>
      <c r="L2123" s="244">
        <v>0</v>
      </c>
      <c r="M2123" s="244">
        <v>0</v>
      </c>
      <c r="N2123" s="244">
        <v>0</v>
      </c>
      <c r="O2123" s="244">
        <v>0</v>
      </c>
      <c r="P2123" s="211">
        <v>0</v>
      </c>
      <c r="Q2123" s="212">
        <v>0</v>
      </c>
    </row>
    <row r="2124" spans="1:17" ht="11.25" customHeight="1">
      <c r="A2124" s="124">
        <f t="shared" si="33"/>
        <v>453</v>
      </c>
      <c r="B2124" s="53" t="s">
        <v>1231</v>
      </c>
      <c r="C2124" s="249">
        <v>1</v>
      </c>
      <c r="D2124" s="55">
        <v>42494</v>
      </c>
      <c r="E2124" s="92">
        <v>0</v>
      </c>
      <c r="F2124" s="123" t="s">
        <v>1104</v>
      </c>
      <c r="G2124" s="123" t="s">
        <v>326</v>
      </c>
      <c r="H2124" s="123" t="s">
        <v>1287</v>
      </c>
      <c r="I2124" s="53" t="s">
        <v>827</v>
      </c>
      <c r="J2124" s="53" t="s">
        <v>571</v>
      </c>
      <c r="K2124" s="53" t="s">
        <v>826</v>
      </c>
      <c r="L2124" s="205">
        <v>0</v>
      </c>
      <c r="M2124" s="205">
        <v>0</v>
      </c>
      <c r="N2124" s="205">
        <v>0</v>
      </c>
      <c r="O2124" s="205">
        <v>0</v>
      </c>
      <c r="P2124" s="187">
        <v>0</v>
      </c>
      <c r="Q2124" s="188">
        <v>0</v>
      </c>
    </row>
    <row r="2125" spans="1:17" ht="11.25" customHeight="1">
      <c r="A2125" s="267">
        <f t="shared" si="33"/>
        <v>454</v>
      </c>
      <c r="B2125" s="209" t="s">
        <v>636</v>
      </c>
      <c r="C2125" s="248">
        <v>0</v>
      </c>
      <c r="D2125" s="210"/>
      <c r="E2125" s="271">
        <f>SUM(E2126:E2135)</f>
        <v>42</v>
      </c>
      <c r="F2125" s="218" t="s">
        <v>123</v>
      </c>
      <c r="G2125" s="218" t="s">
        <v>728</v>
      </c>
      <c r="H2125" s="218" t="s">
        <v>126</v>
      </c>
      <c r="I2125" s="209" t="s">
        <v>94</v>
      </c>
      <c r="J2125" s="209"/>
      <c r="K2125" s="209"/>
      <c r="L2125" s="244">
        <v>147.05104999999998</v>
      </c>
      <c r="M2125" s="244">
        <v>0</v>
      </c>
      <c r="N2125" s="244">
        <v>0</v>
      </c>
      <c r="O2125" s="244">
        <v>0</v>
      </c>
      <c r="P2125" s="211">
        <v>0</v>
      </c>
      <c r="Q2125" s="212">
        <v>0</v>
      </c>
    </row>
    <row r="2126" spans="1:17" s="4" customFormat="1" ht="11.25" customHeight="1">
      <c r="A2126" s="124">
        <f t="shared" si="33"/>
        <v>454</v>
      </c>
      <c r="B2126" s="53" t="s">
        <v>636</v>
      </c>
      <c r="C2126" s="249">
        <v>1</v>
      </c>
      <c r="D2126" s="55">
        <v>8382</v>
      </c>
      <c r="E2126" s="8">
        <v>3</v>
      </c>
      <c r="F2126" s="53" t="s">
        <v>123</v>
      </c>
      <c r="G2126" s="53" t="s">
        <v>728</v>
      </c>
      <c r="H2126" s="53" t="s">
        <v>635</v>
      </c>
      <c r="I2126" s="53" t="s">
        <v>94</v>
      </c>
      <c r="J2126" s="53"/>
      <c r="K2126" s="53"/>
      <c r="L2126" s="234">
        <v>147.05104999999998</v>
      </c>
      <c r="M2126" s="205">
        <v>0</v>
      </c>
      <c r="N2126" s="205">
        <v>0</v>
      </c>
      <c r="O2126" s="205">
        <v>0</v>
      </c>
      <c r="P2126" s="187">
        <v>0</v>
      </c>
      <c r="Q2126" s="188">
        <v>0</v>
      </c>
    </row>
    <row r="2127" spans="1:17" ht="11.25" customHeight="1">
      <c r="A2127" s="124">
        <f t="shared" si="33"/>
        <v>454</v>
      </c>
      <c r="B2127" s="53" t="s">
        <v>636</v>
      </c>
      <c r="C2127" s="249">
        <v>2</v>
      </c>
      <c r="D2127" s="55">
        <v>9114</v>
      </c>
      <c r="E2127" s="8">
        <v>3</v>
      </c>
      <c r="F2127" s="53" t="s">
        <v>123</v>
      </c>
      <c r="G2127" s="53" t="s">
        <v>728</v>
      </c>
      <c r="H2127" s="53" t="s">
        <v>635</v>
      </c>
      <c r="I2127" s="53" t="s">
        <v>94</v>
      </c>
      <c r="J2127" s="53"/>
      <c r="K2127" s="53"/>
      <c r="L2127" s="234">
        <v>0</v>
      </c>
      <c r="M2127" s="205">
        <v>0</v>
      </c>
      <c r="N2127" s="205">
        <v>0</v>
      </c>
      <c r="O2127" s="205">
        <v>0</v>
      </c>
      <c r="P2127" s="187">
        <v>0</v>
      </c>
      <c r="Q2127" s="188">
        <v>0</v>
      </c>
    </row>
    <row r="2128" spans="1:17" s="4" customFormat="1" ht="11.25" customHeight="1">
      <c r="A2128" s="124">
        <f t="shared" si="33"/>
        <v>454</v>
      </c>
      <c r="B2128" s="53" t="s">
        <v>636</v>
      </c>
      <c r="C2128" s="249">
        <v>3</v>
      </c>
      <c r="D2128" s="55">
        <v>8846</v>
      </c>
      <c r="E2128" s="8">
        <v>3</v>
      </c>
      <c r="F2128" s="53" t="s">
        <v>123</v>
      </c>
      <c r="G2128" s="53" t="s">
        <v>728</v>
      </c>
      <c r="H2128" s="53" t="s">
        <v>635</v>
      </c>
      <c r="I2128" s="53" t="s">
        <v>94</v>
      </c>
      <c r="J2128" s="53"/>
      <c r="K2128" s="53"/>
      <c r="L2128" s="234">
        <v>0</v>
      </c>
      <c r="M2128" s="205">
        <v>0</v>
      </c>
      <c r="N2128" s="205">
        <v>0</v>
      </c>
      <c r="O2128" s="205">
        <v>0</v>
      </c>
      <c r="P2128" s="187">
        <v>0</v>
      </c>
      <c r="Q2128" s="188">
        <v>0</v>
      </c>
    </row>
    <row r="2129" spans="1:17" ht="11.25" customHeight="1">
      <c r="A2129" s="124">
        <f t="shared" si="33"/>
        <v>454</v>
      </c>
      <c r="B2129" s="53" t="s">
        <v>636</v>
      </c>
      <c r="C2129" s="249">
        <v>4</v>
      </c>
      <c r="D2129" s="55">
        <v>9208</v>
      </c>
      <c r="E2129" s="8">
        <v>3</v>
      </c>
      <c r="F2129" s="53" t="s">
        <v>123</v>
      </c>
      <c r="G2129" s="53" t="s">
        <v>728</v>
      </c>
      <c r="H2129" s="53" t="s">
        <v>635</v>
      </c>
      <c r="I2129" s="53" t="s">
        <v>94</v>
      </c>
      <c r="J2129" s="53"/>
      <c r="K2129" s="53"/>
      <c r="L2129" s="234">
        <v>0</v>
      </c>
      <c r="M2129" s="205">
        <v>0</v>
      </c>
      <c r="N2129" s="205">
        <v>0</v>
      </c>
      <c r="O2129" s="205">
        <v>0</v>
      </c>
      <c r="P2129" s="187">
        <v>0</v>
      </c>
      <c r="Q2129" s="188">
        <v>0</v>
      </c>
    </row>
    <row r="2130" spans="1:17" s="4" customFormat="1" ht="11.25" customHeight="1">
      <c r="A2130" s="124">
        <f t="shared" si="33"/>
        <v>454</v>
      </c>
      <c r="B2130" s="53" t="s">
        <v>636</v>
      </c>
      <c r="C2130" s="249">
        <v>5</v>
      </c>
      <c r="D2130" s="55">
        <v>8647</v>
      </c>
      <c r="E2130" s="8">
        <v>3</v>
      </c>
      <c r="F2130" s="53" t="s">
        <v>123</v>
      </c>
      <c r="G2130" s="53" t="s">
        <v>728</v>
      </c>
      <c r="H2130" s="53" t="s">
        <v>635</v>
      </c>
      <c r="I2130" s="53" t="s">
        <v>94</v>
      </c>
      <c r="J2130" s="53"/>
      <c r="K2130" s="53"/>
      <c r="L2130" s="234">
        <v>0</v>
      </c>
      <c r="M2130" s="205">
        <v>0</v>
      </c>
      <c r="N2130" s="205">
        <v>0</v>
      </c>
      <c r="O2130" s="205">
        <v>0</v>
      </c>
      <c r="P2130" s="187">
        <v>0</v>
      </c>
      <c r="Q2130" s="188">
        <v>0</v>
      </c>
    </row>
    <row r="2131" spans="1:17" s="4" customFormat="1" ht="11.25" customHeight="1">
      <c r="A2131" s="124">
        <f t="shared" si="33"/>
        <v>454</v>
      </c>
      <c r="B2131" s="53" t="s">
        <v>636</v>
      </c>
      <c r="C2131" s="249">
        <v>6</v>
      </c>
      <c r="D2131" s="55">
        <v>9019</v>
      </c>
      <c r="E2131" s="8">
        <v>3</v>
      </c>
      <c r="F2131" s="53" t="s">
        <v>123</v>
      </c>
      <c r="G2131" s="53" t="s">
        <v>728</v>
      </c>
      <c r="H2131" s="53" t="s">
        <v>635</v>
      </c>
      <c r="I2131" s="53" t="s">
        <v>94</v>
      </c>
      <c r="J2131" s="53"/>
      <c r="K2131" s="53"/>
      <c r="L2131" s="234">
        <v>0</v>
      </c>
      <c r="M2131" s="205">
        <v>0</v>
      </c>
      <c r="N2131" s="205">
        <v>0</v>
      </c>
      <c r="O2131" s="205">
        <v>0</v>
      </c>
      <c r="P2131" s="187">
        <v>0</v>
      </c>
      <c r="Q2131" s="188">
        <v>0</v>
      </c>
    </row>
    <row r="2132" spans="1:17" ht="11.25" customHeight="1">
      <c r="A2132" s="124">
        <f t="shared" si="33"/>
        <v>454</v>
      </c>
      <c r="B2132" s="53" t="s">
        <v>636</v>
      </c>
      <c r="C2132" s="249">
        <v>7</v>
      </c>
      <c r="D2132" s="55">
        <v>10379</v>
      </c>
      <c r="E2132" s="8">
        <v>6</v>
      </c>
      <c r="F2132" s="53" t="s">
        <v>123</v>
      </c>
      <c r="G2132" s="53" t="s">
        <v>728</v>
      </c>
      <c r="H2132" s="53" t="s">
        <v>635</v>
      </c>
      <c r="I2132" s="53" t="s">
        <v>94</v>
      </c>
      <c r="J2132" s="53"/>
      <c r="K2132" s="53"/>
      <c r="L2132" s="234">
        <v>0</v>
      </c>
      <c r="M2132" s="205">
        <v>0</v>
      </c>
      <c r="N2132" s="205">
        <v>0</v>
      </c>
      <c r="O2132" s="205">
        <v>0</v>
      </c>
      <c r="P2132" s="187">
        <v>0</v>
      </c>
      <c r="Q2132" s="188">
        <v>0</v>
      </c>
    </row>
    <row r="2133" spans="1:17" s="4" customFormat="1" ht="11.25" customHeight="1">
      <c r="A2133" s="124">
        <f t="shared" si="33"/>
        <v>454</v>
      </c>
      <c r="B2133" s="53" t="s">
        <v>636</v>
      </c>
      <c r="C2133" s="249">
        <v>8</v>
      </c>
      <c r="D2133" s="55">
        <v>12564</v>
      </c>
      <c r="E2133" s="8">
        <v>6</v>
      </c>
      <c r="F2133" s="53" t="s">
        <v>123</v>
      </c>
      <c r="G2133" s="53" t="s">
        <v>728</v>
      </c>
      <c r="H2133" s="53" t="s">
        <v>635</v>
      </c>
      <c r="I2133" s="53" t="s">
        <v>94</v>
      </c>
      <c r="J2133" s="53"/>
      <c r="K2133" s="53"/>
      <c r="L2133" s="234">
        <v>0</v>
      </c>
      <c r="M2133" s="205">
        <v>0</v>
      </c>
      <c r="N2133" s="205">
        <v>0</v>
      </c>
      <c r="O2133" s="205">
        <v>0</v>
      </c>
      <c r="P2133" s="187">
        <v>0</v>
      </c>
      <c r="Q2133" s="188">
        <v>0</v>
      </c>
    </row>
    <row r="2134" spans="1:17" ht="11.25" customHeight="1">
      <c r="A2134" s="124">
        <f t="shared" si="33"/>
        <v>454</v>
      </c>
      <c r="B2134" s="53" t="s">
        <v>636</v>
      </c>
      <c r="C2134" s="249">
        <v>9</v>
      </c>
      <c r="D2134" s="55">
        <v>10422</v>
      </c>
      <c r="E2134" s="8">
        <v>6</v>
      </c>
      <c r="F2134" s="53" t="s">
        <v>123</v>
      </c>
      <c r="G2134" s="53" t="s">
        <v>728</v>
      </c>
      <c r="H2134" s="53" t="s">
        <v>635</v>
      </c>
      <c r="I2134" s="53" t="s">
        <v>94</v>
      </c>
      <c r="J2134" s="53"/>
      <c r="K2134" s="53"/>
      <c r="L2134" s="234">
        <v>0</v>
      </c>
      <c r="M2134" s="205">
        <v>0</v>
      </c>
      <c r="N2134" s="205">
        <v>0</v>
      </c>
      <c r="O2134" s="205">
        <v>0</v>
      </c>
      <c r="P2134" s="187">
        <v>0</v>
      </c>
      <c r="Q2134" s="188">
        <v>0</v>
      </c>
    </row>
    <row r="2135" spans="1:17" ht="11.25" customHeight="1">
      <c r="A2135" s="124">
        <f t="shared" si="33"/>
        <v>454</v>
      </c>
      <c r="B2135" s="53" t="s">
        <v>636</v>
      </c>
      <c r="C2135" s="249">
        <v>10</v>
      </c>
      <c r="D2135" s="55">
        <v>10308</v>
      </c>
      <c r="E2135" s="8">
        <v>6</v>
      </c>
      <c r="F2135" s="53" t="s">
        <v>123</v>
      </c>
      <c r="G2135" s="53" t="s">
        <v>728</v>
      </c>
      <c r="H2135" s="53" t="s">
        <v>635</v>
      </c>
      <c r="I2135" s="53" t="s">
        <v>94</v>
      </c>
      <c r="J2135" s="53"/>
      <c r="K2135" s="53"/>
      <c r="L2135" s="234">
        <v>0</v>
      </c>
      <c r="M2135" s="205">
        <v>0</v>
      </c>
      <c r="N2135" s="205">
        <v>0</v>
      </c>
      <c r="O2135" s="205">
        <v>0</v>
      </c>
      <c r="P2135" s="187">
        <v>0</v>
      </c>
      <c r="Q2135" s="188">
        <v>0</v>
      </c>
    </row>
    <row r="2136" spans="1:17" s="4" customFormat="1" ht="11.25" customHeight="1">
      <c r="A2136" s="267">
        <f t="shared" si="33"/>
        <v>455</v>
      </c>
      <c r="B2136" s="218" t="s">
        <v>1243</v>
      </c>
      <c r="C2136" s="251">
        <v>0</v>
      </c>
      <c r="D2136" s="219"/>
      <c r="E2136" s="271">
        <f>SUM(E2137:E2138)</f>
        <v>1320</v>
      </c>
      <c r="F2136" s="218" t="s">
        <v>532</v>
      </c>
      <c r="G2136" s="209" t="s">
        <v>569</v>
      </c>
      <c r="H2136" s="218" t="s">
        <v>570</v>
      </c>
      <c r="I2136" s="209" t="s">
        <v>827</v>
      </c>
      <c r="J2136" s="209" t="s">
        <v>571</v>
      </c>
      <c r="K2136" s="209" t="s">
        <v>826</v>
      </c>
      <c r="L2136" s="244">
        <v>6287.9671180000005</v>
      </c>
      <c r="M2136" s="244">
        <v>4668.8267200000009</v>
      </c>
      <c r="N2136" s="244">
        <v>121.61099999999999</v>
      </c>
      <c r="O2136" s="244">
        <v>3898.9290000000001</v>
      </c>
      <c r="P2136" s="211">
        <v>5884278.531131655</v>
      </c>
      <c r="Q2136" s="212">
        <v>0.93579982539782336</v>
      </c>
    </row>
    <row r="2137" spans="1:17" ht="11.25" customHeight="1">
      <c r="A2137" s="124">
        <f t="shared" si="33"/>
        <v>455</v>
      </c>
      <c r="B2137" s="136" t="s">
        <v>1243</v>
      </c>
      <c r="C2137" s="250">
        <v>1</v>
      </c>
      <c r="D2137" s="138">
        <v>42832</v>
      </c>
      <c r="E2137" s="128">
        <v>660</v>
      </c>
      <c r="F2137" s="137" t="s">
        <v>532</v>
      </c>
      <c r="G2137" s="123" t="s">
        <v>569</v>
      </c>
      <c r="H2137" s="137" t="s">
        <v>570</v>
      </c>
      <c r="I2137" s="53" t="s">
        <v>827</v>
      </c>
      <c r="J2137" s="53" t="s">
        <v>571</v>
      </c>
      <c r="K2137" s="53" t="s">
        <v>826</v>
      </c>
      <c r="L2137" s="234">
        <v>2972.678938</v>
      </c>
      <c r="M2137" s="234">
        <v>2207.221</v>
      </c>
      <c r="N2137" s="234">
        <v>60.798999999999999</v>
      </c>
      <c r="O2137" s="234">
        <v>2433.4360000000001</v>
      </c>
      <c r="P2137" s="187">
        <v>2783990.0989006734</v>
      </c>
      <c r="Q2137" s="188">
        <v>0.93652565815725963</v>
      </c>
    </row>
    <row r="2138" spans="1:17" ht="11.25" customHeight="1">
      <c r="A2138" s="124">
        <f t="shared" si="33"/>
        <v>455</v>
      </c>
      <c r="B2138" s="136" t="s">
        <v>1243</v>
      </c>
      <c r="C2138" s="250">
        <v>2</v>
      </c>
      <c r="D2138" s="138">
        <v>43554</v>
      </c>
      <c r="E2138" s="128">
        <v>660</v>
      </c>
      <c r="F2138" s="137" t="s">
        <v>532</v>
      </c>
      <c r="G2138" s="123" t="s">
        <v>569</v>
      </c>
      <c r="H2138" s="137" t="s">
        <v>570</v>
      </c>
      <c r="I2138" s="53" t="s">
        <v>827</v>
      </c>
      <c r="J2138" s="53" t="s">
        <v>571</v>
      </c>
      <c r="K2138" s="53" t="s">
        <v>826</v>
      </c>
      <c r="L2138" s="234">
        <v>3315.28818</v>
      </c>
      <c r="M2138" s="234">
        <v>2461.6057200000005</v>
      </c>
      <c r="N2138" s="234">
        <v>60.811999999999998</v>
      </c>
      <c r="O2138" s="234">
        <v>1465.4929999999999</v>
      </c>
      <c r="P2138" s="187">
        <v>3100288.4322309815</v>
      </c>
      <c r="Q2138" s="188">
        <v>0.93514900180743299</v>
      </c>
    </row>
    <row r="2139" spans="1:17" s="4" customFormat="1" ht="11.25" customHeight="1">
      <c r="A2139" s="267">
        <f t="shared" si="33"/>
        <v>456</v>
      </c>
      <c r="B2139" s="218" t="s">
        <v>265</v>
      </c>
      <c r="C2139" s="251">
        <v>0</v>
      </c>
      <c r="D2139" s="219"/>
      <c r="E2139" s="271">
        <f>SUM(E2140:E2141)</f>
        <v>0</v>
      </c>
      <c r="F2139" s="218" t="s">
        <v>813</v>
      </c>
      <c r="G2139" s="218" t="s">
        <v>728</v>
      </c>
      <c r="H2139" s="218" t="s">
        <v>814</v>
      </c>
      <c r="I2139" s="218" t="s">
        <v>94</v>
      </c>
      <c r="J2139" s="218"/>
      <c r="K2139" s="218"/>
      <c r="L2139" s="244">
        <v>0</v>
      </c>
      <c r="M2139" s="244">
        <v>0</v>
      </c>
      <c r="N2139" s="244">
        <v>0</v>
      </c>
      <c r="O2139" s="244">
        <v>0</v>
      </c>
      <c r="P2139" s="211">
        <v>0</v>
      </c>
      <c r="Q2139" s="212">
        <v>0</v>
      </c>
    </row>
    <row r="2140" spans="1:17" ht="11.25" customHeight="1">
      <c r="A2140" s="124">
        <f t="shared" si="33"/>
        <v>456</v>
      </c>
      <c r="B2140" s="136" t="s">
        <v>265</v>
      </c>
      <c r="C2140" s="250">
        <v>1</v>
      </c>
      <c r="D2140" s="138">
        <v>35242</v>
      </c>
      <c r="E2140" s="92">
        <v>0</v>
      </c>
      <c r="F2140" s="136" t="s">
        <v>813</v>
      </c>
      <c r="G2140" s="136" t="s">
        <v>728</v>
      </c>
      <c r="H2140" s="136" t="s">
        <v>814</v>
      </c>
      <c r="I2140" s="136" t="s">
        <v>94</v>
      </c>
      <c r="J2140" s="136"/>
      <c r="K2140" s="136"/>
      <c r="L2140" s="205">
        <v>0</v>
      </c>
      <c r="M2140" s="205">
        <v>0</v>
      </c>
      <c r="N2140" s="205">
        <v>0</v>
      </c>
      <c r="O2140" s="205">
        <v>0</v>
      </c>
      <c r="P2140" s="187">
        <v>0</v>
      </c>
      <c r="Q2140" s="188">
        <v>0</v>
      </c>
    </row>
    <row r="2141" spans="1:17" ht="11.25" customHeight="1">
      <c r="A2141" s="124">
        <f t="shared" si="33"/>
        <v>456</v>
      </c>
      <c r="B2141" s="136" t="s">
        <v>265</v>
      </c>
      <c r="C2141" s="250">
        <v>2</v>
      </c>
      <c r="D2141" s="138">
        <v>35124</v>
      </c>
      <c r="E2141" s="92">
        <v>0</v>
      </c>
      <c r="F2141" s="136" t="s">
        <v>813</v>
      </c>
      <c r="G2141" s="136" t="s">
        <v>728</v>
      </c>
      <c r="H2141" s="136" t="s">
        <v>814</v>
      </c>
      <c r="I2141" s="136" t="s">
        <v>94</v>
      </c>
      <c r="J2141" s="136"/>
      <c r="K2141" s="136"/>
      <c r="L2141" s="205">
        <v>0</v>
      </c>
      <c r="M2141" s="205">
        <v>0</v>
      </c>
      <c r="N2141" s="205">
        <v>0</v>
      </c>
      <c r="O2141" s="205">
        <v>0</v>
      </c>
      <c r="P2141" s="187">
        <v>0</v>
      </c>
      <c r="Q2141" s="188">
        <v>0</v>
      </c>
    </row>
    <row r="2142" spans="1:17" ht="11.25" customHeight="1">
      <c r="A2142" s="267">
        <f t="shared" si="33"/>
        <v>457</v>
      </c>
      <c r="B2142" s="218" t="s">
        <v>264</v>
      </c>
      <c r="C2142" s="251">
        <v>0</v>
      </c>
      <c r="D2142" s="219"/>
      <c r="E2142" s="271">
        <f>SUM(E2143:E2146)</f>
        <v>0</v>
      </c>
      <c r="F2142" s="218" t="s">
        <v>813</v>
      </c>
      <c r="G2142" s="218" t="s">
        <v>728</v>
      </c>
      <c r="H2142" s="218" t="s">
        <v>814</v>
      </c>
      <c r="I2142" s="218" t="s">
        <v>94</v>
      </c>
      <c r="J2142" s="218"/>
      <c r="K2142" s="218"/>
      <c r="L2142" s="244">
        <v>0</v>
      </c>
      <c r="M2142" s="244">
        <v>0</v>
      </c>
      <c r="N2142" s="244">
        <v>0</v>
      </c>
      <c r="O2142" s="244">
        <v>0</v>
      </c>
      <c r="P2142" s="211">
        <v>0</v>
      </c>
      <c r="Q2142" s="212">
        <v>0</v>
      </c>
    </row>
    <row r="2143" spans="1:17" s="4" customFormat="1" ht="11.25" customHeight="1">
      <c r="A2143" s="124">
        <f t="shared" si="33"/>
        <v>457</v>
      </c>
      <c r="B2143" s="53" t="s">
        <v>264</v>
      </c>
      <c r="C2143" s="249">
        <v>1</v>
      </c>
      <c r="D2143" s="55">
        <v>34029</v>
      </c>
      <c r="E2143" s="92">
        <v>0</v>
      </c>
      <c r="F2143" s="53" t="s">
        <v>813</v>
      </c>
      <c r="G2143" s="53" t="s">
        <v>728</v>
      </c>
      <c r="H2143" s="53" t="s">
        <v>814</v>
      </c>
      <c r="I2143" s="53" t="s">
        <v>94</v>
      </c>
      <c r="J2143" s="53"/>
      <c r="K2143" s="53"/>
      <c r="L2143" s="205">
        <v>0</v>
      </c>
      <c r="M2143" s="205">
        <v>0</v>
      </c>
      <c r="N2143" s="205">
        <v>0</v>
      </c>
      <c r="O2143" s="205">
        <v>0</v>
      </c>
      <c r="P2143" s="187">
        <v>0</v>
      </c>
      <c r="Q2143" s="188">
        <v>0</v>
      </c>
    </row>
    <row r="2144" spans="1:17" ht="11.25" customHeight="1">
      <c r="A2144" s="124">
        <f t="shared" si="33"/>
        <v>457</v>
      </c>
      <c r="B2144" s="53" t="s">
        <v>264</v>
      </c>
      <c r="C2144" s="249">
        <v>2</v>
      </c>
      <c r="D2144" s="55">
        <v>34036</v>
      </c>
      <c r="E2144" s="92">
        <v>0</v>
      </c>
      <c r="F2144" s="53" t="s">
        <v>813</v>
      </c>
      <c r="G2144" s="53" t="s">
        <v>728</v>
      </c>
      <c r="H2144" s="53" t="s">
        <v>814</v>
      </c>
      <c r="I2144" s="53" t="s">
        <v>94</v>
      </c>
      <c r="J2144" s="53"/>
      <c r="K2144" s="53"/>
      <c r="L2144" s="205">
        <v>0</v>
      </c>
      <c r="M2144" s="205">
        <v>0</v>
      </c>
      <c r="N2144" s="205">
        <v>0</v>
      </c>
      <c r="O2144" s="205">
        <v>0</v>
      </c>
      <c r="P2144" s="187">
        <v>0</v>
      </c>
      <c r="Q2144" s="188">
        <v>0</v>
      </c>
    </row>
    <row r="2145" spans="1:17" s="4" customFormat="1" ht="11.25" customHeight="1">
      <c r="A2145" s="124">
        <f t="shared" si="33"/>
        <v>457</v>
      </c>
      <c r="B2145" s="53" t="s">
        <v>264</v>
      </c>
      <c r="C2145" s="249">
        <v>3</v>
      </c>
      <c r="D2145" s="55">
        <v>34209</v>
      </c>
      <c r="E2145" s="92">
        <v>0</v>
      </c>
      <c r="F2145" s="53" t="s">
        <v>813</v>
      </c>
      <c r="G2145" s="53" t="s">
        <v>728</v>
      </c>
      <c r="H2145" s="53" t="s">
        <v>814</v>
      </c>
      <c r="I2145" s="53" t="s">
        <v>94</v>
      </c>
      <c r="J2145" s="53"/>
      <c r="K2145" s="53"/>
      <c r="L2145" s="205">
        <v>0</v>
      </c>
      <c r="M2145" s="205">
        <v>0</v>
      </c>
      <c r="N2145" s="205">
        <v>0</v>
      </c>
      <c r="O2145" s="205">
        <v>0</v>
      </c>
      <c r="P2145" s="187">
        <v>0</v>
      </c>
      <c r="Q2145" s="188">
        <v>0</v>
      </c>
    </row>
    <row r="2146" spans="1:17" ht="11.25" customHeight="1">
      <c r="A2146" s="124">
        <f t="shared" si="33"/>
        <v>457</v>
      </c>
      <c r="B2146" s="53" t="s">
        <v>264</v>
      </c>
      <c r="C2146" s="249">
        <v>4</v>
      </c>
      <c r="D2146" s="55">
        <v>34423</v>
      </c>
      <c r="E2146" s="92">
        <v>0</v>
      </c>
      <c r="F2146" s="53" t="s">
        <v>813</v>
      </c>
      <c r="G2146" s="53" t="s">
        <v>728</v>
      </c>
      <c r="H2146" s="53" t="s">
        <v>814</v>
      </c>
      <c r="I2146" s="53" t="s">
        <v>94</v>
      </c>
      <c r="J2146" s="53"/>
      <c r="K2146" s="53"/>
      <c r="L2146" s="205">
        <v>0</v>
      </c>
      <c r="M2146" s="205">
        <v>0</v>
      </c>
      <c r="N2146" s="205">
        <v>0</v>
      </c>
      <c r="O2146" s="205">
        <v>0</v>
      </c>
      <c r="P2146" s="187">
        <v>0</v>
      </c>
      <c r="Q2146" s="188">
        <v>0</v>
      </c>
    </row>
    <row r="2147" spans="1:17" ht="11.25" customHeight="1">
      <c r="A2147" s="267">
        <f t="shared" si="33"/>
        <v>458</v>
      </c>
      <c r="B2147" s="209" t="s">
        <v>1345</v>
      </c>
      <c r="C2147" s="248">
        <v>0</v>
      </c>
      <c r="D2147" s="210"/>
      <c r="E2147" s="271">
        <f>SUM(E2148:E2149)</f>
        <v>100</v>
      </c>
      <c r="F2147" s="209" t="s">
        <v>46</v>
      </c>
      <c r="G2147" s="209" t="s">
        <v>326</v>
      </c>
      <c r="H2147" s="209" t="s">
        <v>1350</v>
      </c>
      <c r="I2147" s="209" t="s">
        <v>94</v>
      </c>
      <c r="J2147" s="209"/>
      <c r="K2147" s="209"/>
      <c r="L2147" s="244">
        <v>386.31869999999998</v>
      </c>
      <c r="M2147" s="244">
        <v>0</v>
      </c>
      <c r="N2147" s="244">
        <v>0</v>
      </c>
      <c r="O2147" s="244">
        <v>0</v>
      </c>
      <c r="P2147" s="211">
        <v>0</v>
      </c>
      <c r="Q2147" s="212">
        <v>0</v>
      </c>
    </row>
    <row r="2148" spans="1:17" ht="11.25" customHeight="1">
      <c r="A2148" s="124">
        <f t="shared" si="33"/>
        <v>458</v>
      </c>
      <c r="B2148" s="53" t="s">
        <v>1345</v>
      </c>
      <c r="C2148" s="249">
        <v>1</v>
      </c>
      <c r="D2148" s="55">
        <v>44469</v>
      </c>
      <c r="E2148" s="92">
        <v>50</v>
      </c>
      <c r="F2148" s="53" t="s">
        <v>46</v>
      </c>
      <c r="G2148" s="53" t="s">
        <v>326</v>
      </c>
      <c r="H2148" s="53" t="s">
        <v>1350</v>
      </c>
      <c r="I2148" s="53" t="s">
        <v>94</v>
      </c>
      <c r="J2148" s="53"/>
      <c r="K2148" s="53"/>
      <c r="L2148" s="234">
        <v>189.02014999999997</v>
      </c>
      <c r="M2148" s="205">
        <v>0</v>
      </c>
      <c r="N2148" s="205">
        <v>0</v>
      </c>
      <c r="O2148" s="205">
        <v>0</v>
      </c>
      <c r="P2148" s="187">
        <v>0</v>
      </c>
      <c r="Q2148" s="188">
        <v>0</v>
      </c>
    </row>
    <row r="2149" spans="1:17" s="4" customFormat="1" ht="11.25" customHeight="1">
      <c r="A2149" s="124">
        <f t="shared" si="33"/>
        <v>458</v>
      </c>
      <c r="B2149" s="53" t="s">
        <v>1345</v>
      </c>
      <c r="C2149" s="249">
        <v>2</v>
      </c>
      <c r="D2149" s="55">
        <v>44469</v>
      </c>
      <c r="E2149" s="92">
        <v>50</v>
      </c>
      <c r="F2149" s="53" t="s">
        <v>46</v>
      </c>
      <c r="G2149" s="53" t="s">
        <v>326</v>
      </c>
      <c r="H2149" s="53" t="s">
        <v>1350</v>
      </c>
      <c r="I2149" s="53" t="s">
        <v>94</v>
      </c>
      <c r="J2149" s="53"/>
      <c r="K2149" s="53"/>
      <c r="L2149" s="234">
        <v>197.29855000000001</v>
      </c>
      <c r="M2149" s="205">
        <v>0</v>
      </c>
      <c r="N2149" s="205">
        <v>0</v>
      </c>
      <c r="O2149" s="205">
        <v>0</v>
      </c>
      <c r="P2149" s="187">
        <v>0</v>
      </c>
      <c r="Q2149" s="188">
        <v>0</v>
      </c>
    </row>
    <row r="2150" spans="1:17" ht="11.25" customHeight="1">
      <c r="A2150" s="267">
        <f t="shared" si="33"/>
        <v>459</v>
      </c>
      <c r="B2150" s="209" t="s">
        <v>851</v>
      </c>
      <c r="C2150" s="248">
        <v>0</v>
      </c>
      <c r="D2150" s="210"/>
      <c r="E2150" s="271">
        <f>SUM(E2151:E2152)</f>
        <v>135</v>
      </c>
      <c r="F2150" s="209" t="s">
        <v>443</v>
      </c>
      <c r="G2150" s="209" t="s">
        <v>326</v>
      </c>
      <c r="H2150" s="209" t="s">
        <v>451</v>
      </c>
      <c r="I2150" s="209" t="s">
        <v>827</v>
      </c>
      <c r="J2150" s="209" t="s">
        <v>571</v>
      </c>
      <c r="K2150" s="209" t="s">
        <v>826</v>
      </c>
      <c r="L2150" s="244">
        <v>399.38210000000004</v>
      </c>
      <c r="M2150" s="244">
        <v>308.39300000000003</v>
      </c>
      <c r="N2150" s="244">
        <v>0</v>
      </c>
      <c r="O2150" s="244">
        <v>428.36</v>
      </c>
      <c r="P2150" s="211">
        <v>474246.01723980525</v>
      </c>
      <c r="Q2150" s="212">
        <v>1.1874493554914083</v>
      </c>
    </row>
    <row r="2151" spans="1:17" s="4" customFormat="1" ht="11.25" customHeight="1">
      <c r="A2151" s="124">
        <f t="shared" si="33"/>
        <v>459</v>
      </c>
      <c r="B2151" s="53" t="s">
        <v>851</v>
      </c>
      <c r="C2151" s="249">
        <v>1</v>
      </c>
      <c r="D2151" s="55">
        <v>33097</v>
      </c>
      <c r="E2151" s="92">
        <v>67.5</v>
      </c>
      <c r="F2151" s="53" t="s">
        <v>443</v>
      </c>
      <c r="G2151" s="53" t="s">
        <v>326</v>
      </c>
      <c r="H2151" s="53" t="s">
        <v>451</v>
      </c>
      <c r="I2151" s="53" t="s">
        <v>827</v>
      </c>
      <c r="J2151" s="53" t="s">
        <v>571</v>
      </c>
      <c r="K2151" s="53" t="s">
        <v>826</v>
      </c>
      <c r="L2151" s="234">
        <v>201.07353380520487</v>
      </c>
      <c r="M2151" s="234">
        <v>154.84899999999999</v>
      </c>
      <c r="N2151" s="234">
        <v>0</v>
      </c>
      <c r="O2151" s="234">
        <v>202.19</v>
      </c>
      <c r="P2151" s="187">
        <v>238087.51596504549</v>
      </c>
      <c r="Q2151" s="188">
        <v>1.1840818205129813</v>
      </c>
    </row>
    <row r="2152" spans="1:17" ht="11.25" customHeight="1">
      <c r="A2152" s="124">
        <f t="shared" si="33"/>
        <v>459</v>
      </c>
      <c r="B2152" s="53" t="s">
        <v>851</v>
      </c>
      <c r="C2152" s="249">
        <v>2</v>
      </c>
      <c r="D2152" s="55">
        <v>33338</v>
      </c>
      <c r="E2152" s="92">
        <v>67.5</v>
      </c>
      <c r="F2152" s="53" t="s">
        <v>443</v>
      </c>
      <c r="G2152" s="53" t="s">
        <v>326</v>
      </c>
      <c r="H2152" s="53" t="s">
        <v>451</v>
      </c>
      <c r="I2152" s="53" t="s">
        <v>827</v>
      </c>
      <c r="J2152" s="53" t="s">
        <v>571</v>
      </c>
      <c r="K2152" s="53" t="s">
        <v>826</v>
      </c>
      <c r="L2152" s="234">
        <v>198.30856619479513</v>
      </c>
      <c r="M2152" s="234">
        <v>153.54400000000001</v>
      </c>
      <c r="N2152" s="234">
        <v>0</v>
      </c>
      <c r="O2152" s="234">
        <v>226.17</v>
      </c>
      <c r="P2152" s="187">
        <v>236158.50127475979</v>
      </c>
      <c r="Q2152" s="188">
        <v>1.1908638431825751</v>
      </c>
    </row>
    <row r="2153" spans="1:17" ht="11.25" customHeight="1">
      <c r="A2153" s="267">
        <f t="shared" si="33"/>
        <v>460</v>
      </c>
      <c r="B2153" s="209" t="s">
        <v>1173</v>
      </c>
      <c r="C2153" s="248">
        <v>0</v>
      </c>
      <c r="D2153" s="210"/>
      <c r="E2153" s="271">
        <f>SUM(E2154:E2157)</f>
        <v>330</v>
      </c>
      <c r="F2153" s="209" t="s">
        <v>879</v>
      </c>
      <c r="G2153" s="209" t="s">
        <v>326</v>
      </c>
      <c r="H2153" s="209" t="s">
        <v>1174</v>
      </c>
      <c r="I2153" s="209" t="s">
        <v>94</v>
      </c>
      <c r="J2153" s="209"/>
      <c r="K2153" s="209"/>
      <c r="L2153" s="244">
        <v>1444.8992000000001</v>
      </c>
      <c r="M2153" s="244">
        <v>0</v>
      </c>
      <c r="N2153" s="244">
        <v>0</v>
      </c>
      <c r="O2153" s="244">
        <v>0</v>
      </c>
      <c r="P2153" s="211">
        <v>0</v>
      </c>
      <c r="Q2153" s="212">
        <v>0</v>
      </c>
    </row>
    <row r="2154" spans="1:17" s="4" customFormat="1" ht="11.25" customHeight="1">
      <c r="A2154" s="124">
        <f t="shared" si="33"/>
        <v>460</v>
      </c>
      <c r="B2154" s="53" t="s">
        <v>1173</v>
      </c>
      <c r="C2154" s="249">
        <v>1</v>
      </c>
      <c r="D2154" s="55">
        <v>42104</v>
      </c>
      <c r="E2154" s="8">
        <v>82.5</v>
      </c>
      <c r="F2154" s="123" t="s">
        <v>879</v>
      </c>
      <c r="G2154" s="123" t="s">
        <v>326</v>
      </c>
      <c r="H2154" s="123" t="s">
        <v>1174</v>
      </c>
      <c r="I2154" s="53" t="s">
        <v>94</v>
      </c>
      <c r="J2154" s="53"/>
      <c r="K2154" s="53"/>
      <c r="L2154" s="234">
        <v>327.66344999999995</v>
      </c>
      <c r="M2154" s="205">
        <v>0</v>
      </c>
      <c r="N2154" s="205">
        <v>0</v>
      </c>
      <c r="O2154" s="205">
        <v>0</v>
      </c>
      <c r="P2154" s="187">
        <v>0</v>
      </c>
      <c r="Q2154" s="188">
        <v>0</v>
      </c>
    </row>
    <row r="2155" spans="1:17" ht="11.25" customHeight="1">
      <c r="A2155" s="124">
        <f t="shared" si="33"/>
        <v>460</v>
      </c>
      <c r="B2155" s="53" t="s">
        <v>1173</v>
      </c>
      <c r="C2155" s="249">
        <v>2</v>
      </c>
      <c r="D2155" s="55">
        <v>42114</v>
      </c>
      <c r="E2155" s="8">
        <v>82.5</v>
      </c>
      <c r="F2155" s="123" t="s">
        <v>879</v>
      </c>
      <c r="G2155" s="123" t="s">
        <v>326</v>
      </c>
      <c r="H2155" s="123" t="s">
        <v>1174</v>
      </c>
      <c r="I2155" s="53" t="s">
        <v>94</v>
      </c>
      <c r="J2155" s="53"/>
      <c r="K2155" s="53"/>
      <c r="L2155" s="234">
        <v>399.51239999999996</v>
      </c>
      <c r="M2155" s="205">
        <v>0</v>
      </c>
      <c r="N2155" s="205">
        <v>0</v>
      </c>
      <c r="O2155" s="205">
        <v>0</v>
      </c>
      <c r="P2155" s="187">
        <v>0</v>
      </c>
      <c r="Q2155" s="188">
        <v>0</v>
      </c>
    </row>
    <row r="2156" spans="1:17" ht="11.25" customHeight="1">
      <c r="A2156" s="124">
        <f t="shared" si="33"/>
        <v>460</v>
      </c>
      <c r="B2156" s="53" t="s">
        <v>1173</v>
      </c>
      <c r="C2156" s="249">
        <v>3</v>
      </c>
      <c r="D2156" s="55">
        <v>42163</v>
      </c>
      <c r="E2156" s="8">
        <v>82.5</v>
      </c>
      <c r="F2156" s="123" t="s">
        <v>879</v>
      </c>
      <c r="G2156" s="123" t="s">
        <v>326</v>
      </c>
      <c r="H2156" s="123" t="s">
        <v>1174</v>
      </c>
      <c r="I2156" s="53" t="s">
        <v>94</v>
      </c>
      <c r="J2156" s="53"/>
      <c r="K2156" s="53"/>
      <c r="L2156" s="234">
        <v>382.69690000000003</v>
      </c>
      <c r="M2156" s="205">
        <v>0</v>
      </c>
      <c r="N2156" s="205">
        <v>0</v>
      </c>
      <c r="O2156" s="205">
        <v>0</v>
      </c>
      <c r="P2156" s="187">
        <v>0</v>
      </c>
      <c r="Q2156" s="188">
        <v>0</v>
      </c>
    </row>
    <row r="2157" spans="1:17" s="4" customFormat="1" ht="11.25" customHeight="1">
      <c r="A2157" s="124">
        <f t="shared" si="33"/>
        <v>460</v>
      </c>
      <c r="B2157" s="53" t="s">
        <v>1173</v>
      </c>
      <c r="C2157" s="249">
        <v>4</v>
      </c>
      <c r="D2157" s="55">
        <v>42158</v>
      </c>
      <c r="E2157" s="8">
        <v>82.5</v>
      </c>
      <c r="F2157" s="123" t="s">
        <v>879</v>
      </c>
      <c r="G2157" s="123" t="s">
        <v>326</v>
      </c>
      <c r="H2157" s="123" t="s">
        <v>1174</v>
      </c>
      <c r="I2157" s="53" t="s">
        <v>94</v>
      </c>
      <c r="J2157" s="53"/>
      <c r="K2157" s="53"/>
      <c r="L2157" s="234">
        <v>335.02645000000007</v>
      </c>
      <c r="M2157" s="205">
        <v>0</v>
      </c>
      <c r="N2157" s="205">
        <v>0</v>
      </c>
      <c r="O2157" s="205">
        <v>0</v>
      </c>
      <c r="P2157" s="187">
        <v>0</v>
      </c>
      <c r="Q2157" s="188">
        <v>0</v>
      </c>
    </row>
    <row r="2158" spans="1:17" ht="11.25" customHeight="1">
      <c r="A2158" s="267">
        <f t="shared" si="33"/>
        <v>461</v>
      </c>
      <c r="B2158" s="209" t="s">
        <v>547</v>
      </c>
      <c r="C2158" s="248">
        <v>0</v>
      </c>
      <c r="D2158" s="210"/>
      <c r="E2158" s="271">
        <f>SUM(E2159:E2165)</f>
        <v>770</v>
      </c>
      <c r="F2158" s="209" t="s">
        <v>955</v>
      </c>
      <c r="G2158" s="209" t="s">
        <v>728</v>
      </c>
      <c r="H2158" s="209" t="s">
        <v>369</v>
      </c>
      <c r="I2158" s="209" t="s">
        <v>94</v>
      </c>
      <c r="J2158" s="209"/>
      <c r="K2158" s="209"/>
      <c r="L2158" s="244">
        <v>1160.7371500000002</v>
      </c>
      <c r="M2158" s="244">
        <v>0</v>
      </c>
      <c r="N2158" s="244">
        <v>0</v>
      </c>
      <c r="O2158" s="244">
        <v>0</v>
      </c>
      <c r="P2158" s="211">
        <v>0</v>
      </c>
      <c r="Q2158" s="212">
        <v>0</v>
      </c>
    </row>
    <row r="2159" spans="1:17" ht="11.25" customHeight="1">
      <c r="A2159" s="124">
        <f t="shared" si="33"/>
        <v>461</v>
      </c>
      <c r="B2159" s="53" t="s">
        <v>547</v>
      </c>
      <c r="C2159" s="249">
        <v>1</v>
      </c>
      <c r="D2159" s="55">
        <v>30193</v>
      </c>
      <c r="E2159" s="8">
        <v>110</v>
      </c>
      <c r="F2159" s="53" t="s">
        <v>955</v>
      </c>
      <c r="G2159" s="53" t="s">
        <v>728</v>
      </c>
      <c r="H2159" s="53" t="s">
        <v>369</v>
      </c>
      <c r="I2159" s="53" t="s">
        <v>94</v>
      </c>
      <c r="J2159" s="53"/>
      <c r="K2159" s="53"/>
      <c r="L2159" s="234">
        <v>163.3989</v>
      </c>
      <c r="M2159" s="205">
        <v>0</v>
      </c>
      <c r="N2159" s="205">
        <v>0</v>
      </c>
      <c r="O2159" s="205">
        <v>0</v>
      </c>
      <c r="P2159" s="187">
        <v>0</v>
      </c>
      <c r="Q2159" s="188">
        <v>0</v>
      </c>
    </row>
    <row r="2160" spans="1:17" s="4" customFormat="1" ht="11.25" customHeight="1">
      <c r="A2160" s="124">
        <f t="shared" si="33"/>
        <v>461</v>
      </c>
      <c r="B2160" s="136" t="s">
        <v>547</v>
      </c>
      <c r="C2160" s="250">
        <v>2</v>
      </c>
      <c r="D2160" s="138">
        <v>30299</v>
      </c>
      <c r="E2160" s="127">
        <v>110</v>
      </c>
      <c r="F2160" s="136" t="s">
        <v>955</v>
      </c>
      <c r="G2160" s="136" t="s">
        <v>728</v>
      </c>
      <c r="H2160" s="136" t="s">
        <v>369</v>
      </c>
      <c r="I2160" s="136" t="s">
        <v>94</v>
      </c>
      <c r="J2160" s="136"/>
      <c r="K2160" s="136"/>
      <c r="L2160" s="234">
        <v>172.06535</v>
      </c>
      <c r="M2160" s="205">
        <v>0</v>
      </c>
      <c r="N2160" s="205">
        <v>0</v>
      </c>
      <c r="O2160" s="205">
        <v>0</v>
      </c>
      <c r="P2160" s="187">
        <v>0</v>
      </c>
      <c r="Q2160" s="188">
        <v>0</v>
      </c>
    </row>
    <row r="2161" spans="1:17" ht="11.25" customHeight="1">
      <c r="A2161" s="124">
        <f t="shared" si="33"/>
        <v>461</v>
      </c>
      <c r="B2161" s="136" t="s">
        <v>547</v>
      </c>
      <c r="C2161" s="250">
        <v>3</v>
      </c>
      <c r="D2161" s="138">
        <v>30639</v>
      </c>
      <c r="E2161" s="127">
        <v>110</v>
      </c>
      <c r="F2161" s="136" t="s">
        <v>955</v>
      </c>
      <c r="G2161" s="136" t="s">
        <v>728</v>
      </c>
      <c r="H2161" s="136" t="s">
        <v>369</v>
      </c>
      <c r="I2161" s="136" t="s">
        <v>94</v>
      </c>
      <c r="J2161" s="136"/>
      <c r="K2161" s="136"/>
      <c r="L2161" s="234">
        <v>169.98580000000001</v>
      </c>
      <c r="M2161" s="205">
        <v>0</v>
      </c>
      <c r="N2161" s="205">
        <v>0</v>
      </c>
      <c r="O2161" s="205">
        <v>0</v>
      </c>
      <c r="P2161" s="187">
        <v>0</v>
      </c>
      <c r="Q2161" s="188">
        <v>0</v>
      </c>
    </row>
    <row r="2162" spans="1:17" s="4" customFormat="1" ht="11.25" customHeight="1">
      <c r="A2162" s="124">
        <f t="shared" si="33"/>
        <v>461</v>
      </c>
      <c r="B2162" s="53" t="s">
        <v>547</v>
      </c>
      <c r="C2162" s="249">
        <v>4</v>
      </c>
      <c r="D2162" s="55">
        <v>30921</v>
      </c>
      <c r="E2162" s="8">
        <v>110</v>
      </c>
      <c r="F2162" s="53" t="s">
        <v>955</v>
      </c>
      <c r="G2162" s="53" t="s">
        <v>728</v>
      </c>
      <c r="H2162" s="53" t="s">
        <v>369</v>
      </c>
      <c r="I2162" s="53" t="s">
        <v>94</v>
      </c>
      <c r="J2162" s="53"/>
      <c r="K2162" s="53"/>
      <c r="L2162" s="234">
        <v>174.32400000000001</v>
      </c>
      <c r="M2162" s="205">
        <v>0</v>
      </c>
      <c r="N2162" s="205">
        <v>0</v>
      </c>
      <c r="O2162" s="205">
        <v>0</v>
      </c>
      <c r="P2162" s="187">
        <v>0</v>
      </c>
      <c r="Q2162" s="188">
        <v>0</v>
      </c>
    </row>
    <row r="2163" spans="1:17" ht="11.25" customHeight="1">
      <c r="A2163" s="124">
        <f t="shared" si="33"/>
        <v>461</v>
      </c>
      <c r="B2163" s="53" t="s">
        <v>547</v>
      </c>
      <c r="C2163" s="249">
        <v>5</v>
      </c>
      <c r="D2163" s="55">
        <v>31509</v>
      </c>
      <c r="E2163" s="8">
        <v>110</v>
      </c>
      <c r="F2163" s="53" t="s">
        <v>955</v>
      </c>
      <c r="G2163" s="53" t="s">
        <v>728</v>
      </c>
      <c r="H2163" s="53" t="s">
        <v>369</v>
      </c>
      <c r="I2163" s="53" t="s">
        <v>94</v>
      </c>
      <c r="J2163" s="53"/>
      <c r="K2163" s="53"/>
      <c r="L2163" s="234">
        <v>171.58775000000003</v>
      </c>
      <c r="M2163" s="205">
        <v>0</v>
      </c>
      <c r="N2163" s="205">
        <v>0</v>
      </c>
      <c r="O2163" s="205">
        <v>0</v>
      </c>
      <c r="P2163" s="187">
        <v>0</v>
      </c>
      <c r="Q2163" s="188">
        <v>0</v>
      </c>
    </row>
    <row r="2164" spans="1:17" ht="11.25" customHeight="1">
      <c r="A2164" s="124">
        <f t="shared" si="33"/>
        <v>461</v>
      </c>
      <c r="B2164" s="53" t="s">
        <v>547</v>
      </c>
      <c r="C2164" s="249">
        <v>6</v>
      </c>
      <c r="D2164" s="55">
        <v>31715</v>
      </c>
      <c r="E2164" s="8">
        <v>110</v>
      </c>
      <c r="F2164" s="53" t="s">
        <v>955</v>
      </c>
      <c r="G2164" s="53" t="s">
        <v>728</v>
      </c>
      <c r="H2164" s="53" t="s">
        <v>369</v>
      </c>
      <c r="I2164" s="53" t="s">
        <v>94</v>
      </c>
      <c r="J2164" s="53"/>
      <c r="K2164" s="53"/>
      <c r="L2164" s="234">
        <v>177.1498</v>
      </c>
      <c r="M2164" s="205">
        <v>0</v>
      </c>
      <c r="N2164" s="205">
        <v>0</v>
      </c>
      <c r="O2164" s="205">
        <v>0</v>
      </c>
      <c r="P2164" s="187">
        <v>0</v>
      </c>
      <c r="Q2164" s="188">
        <v>0</v>
      </c>
    </row>
    <row r="2165" spans="1:17" ht="11.25" customHeight="1">
      <c r="A2165" s="124">
        <f t="shared" si="33"/>
        <v>461</v>
      </c>
      <c r="B2165" s="53" t="s">
        <v>547</v>
      </c>
      <c r="C2165" s="249">
        <v>7</v>
      </c>
      <c r="D2165" s="55">
        <v>31851</v>
      </c>
      <c r="E2165" s="8">
        <v>110</v>
      </c>
      <c r="F2165" s="53" t="s">
        <v>955</v>
      </c>
      <c r="G2165" s="53" t="s">
        <v>728</v>
      </c>
      <c r="H2165" s="53" t="s">
        <v>369</v>
      </c>
      <c r="I2165" s="53" t="s">
        <v>94</v>
      </c>
      <c r="J2165" s="53"/>
      <c r="K2165" s="53"/>
      <c r="L2165" s="234">
        <v>132.22555000000003</v>
      </c>
      <c r="M2165" s="205">
        <v>0</v>
      </c>
      <c r="N2165" s="205">
        <v>0</v>
      </c>
      <c r="O2165" s="205">
        <v>0</v>
      </c>
      <c r="P2165" s="187">
        <v>0</v>
      </c>
      <c r="Q2165" s="188">
        <v>0</v>
      </c>
    </row>
    <row r="2166" spans="1:17" ht="11.25" customHeight="1">
      <c r="A2166" s="267">
        <f t="shared" si="33"/>
        <v>462</v>
      </c>
      <c r="B2166" s="209" t="s">
        <v>412</v>
      </c>
      <c r="C2166" s="248">
        <v>0</v>
      </c>
      <c r="D2166" s="210"/>
      <c r="E2166" s="271">
        <f>SUM(E2167:E2172)</f>
        <v>900</v>
      </c>
      <c r="F2166" s="209" t="s">
        <v>1104</v>
      </c>
      <c r="G2166" s="209" t="s">
        <v>728</v>
      </c>
      <c r="H2166" s="209" t="s">
        <v>369</v>
      </c>
      <c r="I2166" s="209" t="s">
        <v>94</v>
      </c>
      <c r="J2166" s="209"/>
      <c r="K2166" s="209"/>
      <c r="L2166" s="244">
        <v>2200.1539499999999</v>
      </c>
      <c r="M2166" s="244">
        <v>0</v>
      </c>
      <c r="N2166" s="244">
        <v>0</v>
      </c>
      <c r="O2166" s="244">
        <v>0</v>
      </c>
      <c r="P2166" s="211">
        <v>0</v>
      </c>
      <c r="Q2166" s="212">
        <v>0</v>
      </c>
    </row>
    <row r="2167" spans="1:17" ht="11.25" customHeight="1">
      <c r="A2167" s="124">
        <f t="shared" si="33"/>
        <v>462</v>
      </c>
      <c r="B2167" s="53" t="s">
        <v>412</v>
      </c>
      <c r="C2167" s="249">
        <v>1</v>
      </c>
      <c r="D2167" s="55">
        <v>36980</v>
      </c>
      <c r="E2167" s="8">
        <v>150</v>
      </c>
      <c r="F2167" s="53" t="s">
        <v>1104</v>
      </c>
      <c r="G2167" s="53" t="s">
        <v>728</v>
      </c>
      <c r="H2167" s="53" t="s">
        <v>369</v>
      </c>
      <c r="I2167" s="53" t="s">
        <v>94</v>
      </c>
      <c r="J2167" s="53"/>
      <c r="K2167" s="53"/>
      <c r="L2167" s="234">
        <v>483.43070000000006</v>
      </c>
      <c r="M2167" s="205">
        <v>0</v>
      </c>
      <c r="N2167" s="205">
        <v>0</v>
      </c>
      <c r="O2167" s="205">
        <v>0</v>
      </c>
      <c r="P2167" s="187">
        <v>0</v>
      </c>
      <c r="Q2167" s="188">
        <v>0</v>
      </c>
    </row>
    <row r="2168" spans="1:17" ht="11.25" customHeight="1">
      <c r="A2168" s="124">
        <f t="shared" si="33"/>
        <v>462</v>
      </c>
      <c r="B2168" s="53" t="s">
        <v>412</v>
      </c>
      <c r="C2168" s="249">
        <v>2</v>
      </c>
      <c r="D2168" s="55">
        <v>37207</v>
      </c>
      <c r="E2168" s="8">
        <v>150</v>
      </c>
      <c r="F2168" s="53" t="s">
        <v>1104</v>
      </c>
      <c r="G2168" s="53" t="s">
        <v>728</v>
      </c>
      <c r="H2168" s="53" t="s">
        <v>369</v>
      </c>
      <c r="I2168" s="53" t="s">
        <v>94</v>
      </c>
      <c r="J2168" s="53"/>
      <c r="K2168" s="53"/>
      <c r="L2168" s="234">
        <v>421.45214999999996</v>
      </c>
      <c r="M2168" s="205">
        <v>0</v>
      </c>
      <c r="N2168" s="205">
        <v>0</v>
      </c>
      <c r="O2168" s="205">
        <v>0</v>
      </c>
      <c r="P2168" s="187">
        <v>0</v>
      </c>
      <c r="Q2168" s="188">
        <v>0</v>
      </c>
    </row>
    <row r="2169" spans="1:17" ht="11.25" customHeight="1">
      <c r="A2169" s="124">
        <f t="shared" si="33"/>
        <v>462</v>
      </c>
      <c r="B2169" s="53" t="s">
        <v>412</v>
      </c>
      <c r="C2169" s="249">
        <v>3</v>
      </c>
      <c r="D2169" s="55">
        <v>37344</v>
      </c>
      <c r="E2169" s="8">
        <v>150</v>
      </c>
      <c r="F2169" s="53" t="s">
        <v>1104</v>
      </c>
      <c r="G2169" s="53" t="s">
        <v>728</v>
      </c>
      <c r="H2169" s="53" t="s">
        <v>369</v>
      </c>
      <c r="I2169" s="53" t="s">
        <v>94</v>
      </c>
      <c r="J2169" s="53"/>
      <c r="K2169" s="53"/>
      <c r="L2169" s="234">
        <v>415.03440000000001</v>
      </c>
      <c r="M2169" s="205">
        <v>0</v>
      </c>
      <c r="N2169" s="205">
        <v>0</v>
      </c>
      <c r="O2169" s="205">
        <v>0</v>
      </c>
      <c r="P2169" s="187">
        <v>0</v>
      </c>
      <c r="Q2169" s="188">
        <v>0</v>
      </c>
    </row>
    <row r="2170" spans="1:17" ht="11.25" customHeight="1">
      <c r="A2170" s="124">
        <f t="shared" si="33"/>
        <v>462</v>
      </c>
      <c r="B2170" s="53" t="s">
        <v>412</v>
      </c>
      <c r="C2170" s="249">
        <v>4</v>
      </c>
      <c r="D2170" s="55">
        <v>37589</v>
      </c>
      <c r="E2170" s="8">
        <v>150</v>
      </c>
      <c r="F2170" s="53" t="s">
        <v>1104</v>
      </c>
      <c r="G2170" s="53" t="s">
        <v>728</v>
      </c>
      <c r="H2170" s="53" t="s">
        <v>369</v>
      </c>
      <c r="I2170" s="53" t="s">
        <v>94</v>
      </c>
      <c r="J2170" s="53"/>
      <c r="K2170" s="53"/>
      <c r="L2170" s="234">
        <v>0</v>
      </c>
      <c r="M2170" s="205">
        <v>0</v>
      </c>
      <c r="N2170" s="205">
        <v>0</v>
      </c>
      <c r="O2170" s="205">
        <v>0</v>
      </c>
      <c r="P2170" s="187">
        <v>0</v>
      </c>
      <c r="Q2170" s="188">
        <v>0</v>
      </c>
    </row>
    <row r="2171" spans="1:17" ht="11.25" customHeight="1">
      <c r="A2171" s="124">
        <f t="shared" si="33"/>
        <v>462</v>
      </c>
      <c r="B2171" s="53" t="s">
        <v>412</v>
      </c>
      <c r="C2171" s="249">
        <v>5</v>
      </c>
      <c r="D2171" s="55">
        <v>37343</v>
      </c>
      <c r="E2171" s="8">
        <v>150</v>
      </c>
      <c r="F2171" s="53" t="s">
        <v>1104</v>
      </c>
      <c r="G2171" s="53" t="s">
        <v>728</v>
      </c>
      <c r="H2171" s="53" t="s">
        <v>369</v>
      </c>
      <c r="I2171" s="53" t="s">
        <v>94</v>
      </c>
      <c r="J2171" s="53"/>
      <c r="K2171" s="53"/>
      <c r="L2171" s="234">
        <v>440.52629999999988</v>
      </c>
      <c r="M2171" s="205">
        <v>0</v>
      </c>
      <c r="N2171" s="205">
        <v>0</v>
      </c>
      <c r="O2171" s="205">
        <v>0</v>
      </c>
      <c r="P2171" s="187">
        <v>0</v>
      </c>
      <c r="Q2171" s="188">
        <v>0</v>
      </c>
    </row>
    <row r="2172" spans="1:17" ht="11.25" customHeight="1">
      <c r="A2172" s="124">
        <f t="shared" si="33"/>
        <v>462</v>
      </c>
      <c r="B2172" s="53" t="s">
        <v>412</v>
      </c>
      <c r="C2172" s="249">
        <v>6</v>
      </c>
      <c r="D2172" s="55">
        <v>37868</v>
      </c>
      <c r="E2172" s="8">
        <v>150</v>
      </c>
      <c r="F2172" s="53" t="s">
        <v>1104</v>
      </c>
      <c r="G2172" s="53" t="s">
        <v>728</v>
      </c>
      <c r="H2172" s="53" t="s">
        <v>369</v>
      </c>
      <c r="I2172" s="53" t="s">
        <v>94</v>
      </c>
      <c r="J2172" s="53"/>
      <c r="K2172" s="53"/>
      <c r="L2172" s="234">
        <v>439.71039999999999</v>
      </c>
      <c r="M2172" s="205">
        <v>0</v>
      </c>
      <c r="N2172" s="205">
        <v>0</v>
      </c>
      <c r="O2172" s="205">
        <v>0</v>
      </c>
      <c r="P2172" s="187">
        <v>0</v>
      </c>
      <c r="Q2172" s="188">
        <v>0</v>
      </c>
    </row>
    <row r="2173" spans="1:17" s="4" customFormat="1" ht="11.25" customHeight="1">
      <c r="A2173" s="267">
        <f t="shared" si="33"/>
        <v>463</v>
      </c>
      <c r="B2173" s="218" t="s">
        <v>464</v>
      </c>
      <c r="C2173" s="251">
        <v>0</v>
      </c>
      <c r="D2173" s="219"/>
      <c r="E2173" s="271">
        <f>SUM(E2174:E2175)</f>
        <v>0</v>
      </c>
      <c r="F2173" s="218" t="s">
        <v>501</v>
      </c>
      <c r="G2173" s="218" t="s">
        <v>728</v>
      </c>
      <c r="H2173" s="218" t="s">
        <v>987</v>
      </c>
      <c r="I2173" s="218" t="s">
        <v>94</v>
      </c>
      <c r="J2173" s="218"/>
      <c r="K2173" s="218"/>
      <c r="L2173" s="244">
        <v>0</v>
      </c>
      <c r="M2173" s="244">
        <v>0</v>
      </c>
      <c r="N2173" s="244">
        <v>0</v>
      </c>
      <c r="O2173" s="244">
        <v>0</v>
      </c>
      <c r="P2173" s="211">
        <v>0</v>
      </c>
      <c r="Q2173" s="212">
        <v>0</v>
      </c>
    </row>
    <row r="2174" spans="1:17" ht="11.25" customHeight="1">
      <c r="A2174" s="124">
        <f t="shared" si="33"/>
        <v>463</v>
      </c>
      <c r="B2174" s="136" t="s">
        <v>464</v>
      </c>
      <c r="C2174" s="250">
        <v>1</v>
      </c>
      <c r="D2174" s="138">
        <v>31764</v>
      </c>
      <c r="E2174" s="92">
        <v>0</v>
      </c>
      <c r="F2174" s="136" t="s">
        <v>501</v>
      </c>
      <c r="G2174" s="136" t="s">
        <v>728</v>
      </c>
      <c r="H2174" s="136" t="s">
        <v>987</v>
      </c>
      <c r="I2174" s="136" t="s">
        <v>94</v>
      </c>
      <c r="J2174" s="136"/>
      <c r="K2174" s="136"/>
      <c r="L2174" s="205">
        <v>0</v>
      </c>
      <c r="M2174" s="205">
        <v>0</v>
      </c>
      <c r="N2174" s="205">
        <v>0</v>
      </c>
      <c r="O2174" s="205">
        <v>0</v>
      </c>
      <c r="P2174" s="187">
        <v>0</v>
      </c>
      <c r="Q2174" s="188">
        <v>0</v>
      </c>
    </row>
    <row r="2175" spans="1:17" ht="11.25" customHeight="1">
      <c r="A2175" s="124">
        <f t="shared" si="33"/>
        <v>463</v>
      </c>
      <c r="B2175" s="136" t="s">
        <v>464</v>
      </c>
      <c r="C2175" s="250">
        <v>2</v>
      </c>
      <c r="D2175" s="138">
        <v>32120</v>
      </c>
      <c r="E2175" s="92">
        <v>0</v>
      </c>
      <c r="F2175" s="136" t="s">
        <v>501</v>
      </c>
      <c r="G2175" s="136" t="s">
        <v>728</v>
      </c>
      <c r="H2175" s="136" t="s">
        <v>987</v>
      </c>
      <c r="I2175" s="136" t="s">
        <v>94</v>
      </c>
      <c r="J2175" s="136"/>
      <c r="K2175" s="136"/>
      <c r="L2175" s="205">
        <v>0</v>
      </c>
      <c r="M2175" s="205">
        <v>0</v>
      </c>
      <c r="N2175" s="205">
        <v>0</v>
      </c>
      <c r="O2175" s="205">
        <v>0</v>
      </c>
      <c r="P2175" s="187">
        <v>0</v>
      </c>
      <c r="Q2175" s="188">
        <v>0</v>
      </c>
    </row>
    <row r="2176" spans="1:17" s="4" customFormat="1" ht="11.25" customHeight="1">
      <c r="A2176" s="267">
        <f t="shared" si="33"/>
        <v>464</v>
      </c>
      <c r="B2176" s="209" t="s">
        <v>619</v>
      </c>
      <c r="C2176" s="245">
        <v>0</v>
      </c>
      <c r="D2176" s="209"/>
      <c r="E2176" s="271">
        <f>SUM(E2177:E2180)</f>
        <v>600</v>
      </c>
      <c r="F2176" s="209" t="s">
        <v>438</v>
      </c>
      <c r="G2176" s="209" t="s">
        <v>326</v>
      </c>
      <c r="H2176" s="209" t="s">
        <v>620</v>
      </c>
      <c r="I2176" s="209" t="s">
        <v>827</v>
      </c>
      <c r="J2176" s="209" t="s">
        <v>571</v>
      </c>
      <c r="K2176" s="209" t="s">
        <v>826</v>
      </c>
      <c r="L2176" s="244">
        <v>2243.3097470000002</v>
      </c>
      <c r="M2176" s="244">
        <v>2003.373</v>
      </c>
      <c r="N2176" s="244">
        <v>0</v>
      </c>
      <c r="O2176" s="244">
        <v>1032.2139999999999</v>
      </c>
      <c r="P2176" s="211">
        <v>2265268.8675122103</v>
      </c>
      <c r="Q2176" s="212">
        <v>1.0097887153308081</v>
      </c>
    </row>
    <row r="2177" spans="1:17" ht="11.25" customHeight="1">
      <c r="A2177" s="124">
        <f t="shared" si="33"/>
        <v>464</v>
      </c>
      <c r="B2177" s="53" t="s">
        <v>619</v>
      </c>
      <c r="C2177" s="238">
        <v>1</v>
      </c>
      <c r="D2177" s="55">
        <v>40541</v>
      </c>
      <c r="E2177" s="92">
        <v>0</v>
      </c>
      <c r="F2177" s="53" t="s">
        <v>438</v>
      </c>
      <c r="G2177" s="53" t="s">
        <v>326</v>
      </c>
      <c r="H2177" s="53" t="s">
        <v>620</v>
      </c>
      <c r="I2177" s="53" t="s">
        <v>827</v>
      </c>
      <c r="J2177" s="53" t="s">
        <v>571</v>
      </c>
      <c r="K2177" s="53" t="s">
        <v>826</v>
      </c>
      <c r="L2177" s="205">
        <v>0</v>
      </c>
      <c r="M2177" s="205">
        <v>0</v>
      </c>
      <c r="N2177" s="205">
        <v>0</v>
      </c>
      <c r="O2177" s="205">
        <v>0</v>
      </c>
      <c r="P2177" s="187">
        <v>0</v>
      </c>
      <c r="Q2177" s="188">
        <v>0</v>
      </c>
    </row>
    <row r="2178" spans="1:17" ht="11.25" customHeight="1">
      <c r="A2178" s="124">
        <f t="shared" si="33"/>
        <v>464</v>
      </c>
      <c r="B2178" s="53" t="s">
        <v>619</v>
      </c>
      <c r="C2178" s="238">
        <v>2</v>
      </c>
      <c r="D2178" s="55">
        <v>40465</v>
      </c>
      <c r="E2178" s="92">
        <v>600</v>
      </c>
      <c r="F2178" s="53" t="s">
        <v>438</v>
      </c>
      <c r="G2178" s="53" t="s">
        <v>326</v>
      </c>
      <c r="H2178" s="53" t="s">
        <v>620</v>
      </c>
      <c r="I2178" s="53" t="s">
        <v>827</v>
      </c>
      <c r="J2178" s="53" t="s">
        <v>571</v>
      </c>
      <c r="K2178" s="53" t="s">
        <v>826</v>
      </c>
      <c r="L2178" s="234">
        <v>2243.3097470000002</v>
      </c>
      <c r="M2178" s="234">
        <v>2003.373</v>
      </c>
      <c r="N2178" s="234">
        <v>0</v>
      </c>
      <c r="O2178" s="234">
        <v>1032.2139999999999</v>
      </c>
      <c r="P2178" s="187">
        <v>2265268.8675122103</v>
      </c>
      <c r="Q2178" s="188">
        <v>1.0097887153308081</v>
      </c>
    </row>
    <row r="2179" spans="1:17" s="4" customFormat="1" ht="11.25" customHeight="1">
      <c r="A2179" s="124">
        <f t="shared" si="33"/>
        <v>464</v>
      </c>
      <c r="B2179" s="53" t="s">
        <v>619</v>
      </c>
      <c r="C2179" s="238">
        <v>3</v>
      </c>
      <c r="D2179" s="55">
        <v>40771</v>
      </c>
      <c r="E2179" s="92">
        <v>0</v>
      </c>
      <c r="F2179" s="53" t="s">
        <v>438</v>
      </c>
      <c r="G2179" s="53" t="s">
        <v>326</v>
      </c>
      <c r="H2179" s="53" t="s">
        <v>620</v>
      </c>
      <c r="I2179" s="53" t="s">
        <v>827</v>
      </c>
      <c r="J2179" s="53" t="s">
        <v>571</v>
      </c>
      <c r="K2179" s="53" t="s">
        <v>826</v>
      </c>
      <c r="L2179" s="205">
        <v>0</v>
      </c>
      <c r="M2179" s="205">
        <v>0</v>
      </c>
      <c r="N2179" s="205">
        <v>0</v>
      </c>
      <c r="O2179" s="205">
        <v>0</v>
      </c>
      <c r="P2179" s="187">
        <v>0</v>
      </c>
      <c r="Q2179" s="188">
        <v>0</v>
      </c>
    </row>
    <row r="2180" spans="1:17" ht="11.25" customHeight="1">
      <c r="A2180" s="124">
        <f t="shared" ref="A2180:A2243" si="34">IF(C2180&gt;0,A2179,A2179+1)</f>
        <v>464</v>
      </c>
      <c r="B2180" s="53" t="s">
        <v>619</v>
      </c>
      <c r="C2180" s="238">
        <v>4</v>
      </c>
      <c r="D2180" s="55">
        <v>41024</v>
      </c>
      <c r="E2180" s="92">
        <v>0</v>
      </c>
      <c r="F2180" s="53" t="s">
        <v>438</v>
      </c>
      <c r="G2180" s="53" t="s">
        <v>326</v>
      </c>
      <c r="H2180" s="53" t="s">
        <v>620</v>
      </c>
      <c r="I2180" s="53" t="s">
        <v>827</v>
      </c>
      <c r="J2180" s="53" t="s">
        <v>571</v>
      </c>
      <c r="K2180" s="53" t="s">
        <v>826</v>
      </c>
      <c r="L2180" s="205">
        <v>0</v>
      </c>
      <c r="M2180" s="205">
        <v>0</v>
      </c>
      <c r="N2180" s="205">
        <v>0</v>
      </c>
      <c r="O2180" s="205">
        <v>0</v>
      </c>
      <c r="P2180" s="187">
        <v>0</v>
      </c>
      <c r="Q2180" s="188">
        <v>0</v>
      </c>
    </row>
    <row r="2181" spans="1:17" s="4" customFormat="1" ht="11.25" customHeight="1">
      <c r="A2181" s="267">
        <f t="shared" si="34"/>
        <v>465</v>
      </c>
      <c r="B2181" s="209" t="s">
        <v>640</v>
      </c>
      <c r="C2181" s="248">
        <v>0</v>
      </c>
      <c r="D2181" s="210"/>
      <c r="E2181" s="271">
        <f>SUM(E2182:E2183)</f>
        <v>130</v>
      </c>
      <c r="F2181" s="209" t="s">
        <v>810</v>
      </c>
      <c r="G2181" s="209" t="s">
        <v>728</v>
      </c>
      <c r="H2181" s="209" t="s">
        <v>811</v>
      </c>
      <c r="I2181" s="209" t="s">
        <v>94</v>
      </c>
      <c r="J2181" s="209"/>
      <c r="K2181" s="209"/>
      <c r="L2181" s="244">
        <v>150.83205000000004</v>
      </c>
      <c r="M2181" s="244">
        <v>0</v>
      </c>
      <c r="N2181" s="244">
        <v>0</v>
      </c>
      <c r="O2181" s="244">
        <v>0</v>
      </c>
      <c r="P2181" s="211">
        <v>0</v>
      </c>
      <c r="Q2181" s="212">
        <v>0</v>
      </c>
    </row>
    <row r="2182" spans="1:17" s="4" customFormat="1" ht="11.25" customHeight="1">
      <c r="A2182" s="124">
        <f t="shared" si="34"/>
        <v>465</v>
      </c>
      <c r="B2182" s="53" t="s">
        <v>641</v>
      </c>
      <c r="C2182" s="249">
        <v>1</v>
      </c>
      <c r="D2182" s="55">
        <v>28412</v>
      </c>
      <c r="E2182" s="8">
        <v>65</v>
      </c>
      <c r="F2182" s="53" t="s">
        <v>810</v>
      </c>
      <c r="G2182" s="53" t="s">
        <v>728</v>
      </c>
      <c r="H2182" s="53" t="s">
        <v>811</v>
      </c>
      <c r="I2182" s="53" t="s">
        <v>94</v>
      </c>
      <c r="J2182" s="53"/>
      <c r="K2182" s="53"/>
      <c r="L2182" s="234">
        <v>53.381750000000004</v>
      </c>
      <c r="M2182" s="205">
        <v>0</v>
      </c>
      <c r="N2182" s="205">
        <v>0</v>
      </c>
      <c r="O2182" s="205">
        <v>0</v>
      </c>
      <c r="P2182" s="187">
        <v>0</v>
      </c>
      <c r="Q2182" s="188">
        <v>0</v>
      </c>
    </row>
    <row r="2183" spans="1:17" ht="11.25" customHeight="1">
      <c r="A2183" s="124">
        <f t="shared" si="34"/>
        <v>465</v>
      </c>
      <c r="B2183" s="53" t="s">
        <v>642</v>
      </c>
      <c r="C2183" s="249">
        <v>2</v>
      </c>
      <c r="D2183" s="55">
        <v>29512</v>
      </c>
      <c r="E2183" s="8">
        <v>65</v>
      </c>
      <c r="F2183" s="53" t="s">
        <v>810</v>
      </c>
      <c r="G2183" s="53" t="s">
        <v>728</v>
      </c>
      <c r="H2183" s="53" t="s">
        <v>811</v>
      </c>
      <c r="I2183" s="53" t="s">
        <v>94</v>
      </c>
      <c r="J2183" s="53"/>
      <c r="K2183" s="53"/>
      <c r="L2183" s="234">
        <v>97.450300000000027</v>
      </c>
      <c r="M2183" s="205">
        <v>0</v>
      </c>
      <c r="N2183" s="205">
        <v>0</v>
      </c>
      <c r="O2183" s="205">
        <v>0</v>
      </c>
      <c r="P2183" s="187">
        <v>0</v>
      </c>
      <c r="Q2183" s="188">
        <v>0</v>
      </c>
    </row>
    <row r="2184" spans="1:17" s="4" customFormat="1" ht="11.25" customHeight="1">
      <c r="A2184" s="267">
        <f t="shared" si="34"/>
        <v>466</v>
      </c>
      <c r="B2184" s="218" t="s">
        <v>30</v>
      </c>
      <c r="C2184" s="251">
        <v>0</v>
      </c>
      <c r="D2184" s="219"/>
      <c r="E2184" s="271">
        <f>SUM(E2185:E2187)</f>
        <v>1147.5</v>
      </c>
      <c r="F2184" s="218" t="s">
        <v>315</v>
      </c>
      <c r="G2184" s="218" t="s">
        <v>326</v>
      </c>
      <c r="H2184" s="218" t="s">
        <v>371</v>
      </c>
      <c r="I2184" s="218" t="s">
        <v>827</v>
      </c>
      <c r="J2184" s="218" t="s">
        <v>576</v>
      </c>
      <c r="K2184" s="218" t="s">
        <v>668</v>
      </c>
      <c r="L2184" s="244">
        <v>3312.0022541818175</v>
      </c>
      <c r="M2184" s="244">
        <v>643.95060962808748</v>
      </c>
      <c r="N2184" s="244">
        <v>0</v>
      </c>
      <c r="O2184" s="244">
        <v>0</v>
      </c>
      <c r="P2184" s="211">
        <v>1251571.0260920071</v>
      </c>
      <c r="Q2184" s="212">
        <v>0.37788954536843744</v>
      </c>
    </row>
    <row r="2185" spans="1:17" ht="11.25" customHeight="1">
      <c r="A2185" s="124">
        <f t="shared" si="34"/>
        <v>466</v>
      </c>
      <c r="B2185" s="136" t="s">
        <v>30</v>
      </c>
      <c r="C2185" s="250">
        <v>1</v>
      </c>
      <c r="D2185" s="138">
        <v>39772</v>
      </c>
      <c r="E2185" s="128">
        <v>382.5</v>
      </c>
      <c r="F2185" s="136" t="s">
        <v>315</v>
      </c>
      <c r="G2185" s="136" t="s">
        <v>326</v>
      </c>
      <c r="H2185" s="136" t="s">
        <v>371</v>
      </c>
      <c r="I2185" s="136" t="s">
        <v>827</v>
      </c>
      <c r="J2185" s="136" t="s">
        <v>576</v>
      </c>
      <c r="K2185" s="136" t="s">
        <v>668</v>
      </c>
      <c r="L2185" s="234">
        <v>1057.8572837931506</v>
      </c>
      <c r="M2185" s="234">
        <v>205.67855651003919</v>
      </c>
      <c r="N2185" s="234">
        <v>0</v>
      </c>
      <c r="O2185" s="234">
        <v>0</v>
      </c>
      <c r="P2185" s="187">
        <v>399753.2080372838</v>
      </c>
      <c r="Q2185" s="188">
        <v>0.37788954536843744</v>
      </c>
    </row>
    <row r="2186" spans="1:17" ht="11.25" customHeight="1">
      <c r="A2186" s="124">
        <f t="shared" si="34"/>
        <v>466</v>
      </c>
      <c r="B2186" s="136" t="s">
        <v>30</v>
      </c>
      <c r="C2186" s="250">
        <v>2</v>
      </c>
      <c r="D2186" s="138">
        <v>39940</v>
      </c>
      <c r="E2186" s="128">
        <v>382.5</v>
      </c>
      <c r="F2186" s="136" t="s">
        <v>315</v>
      </c>
      <c r="G2186" s="136" t="s">
        <v>326</v>
      </c>
      <c r="H2186" s="136" t="s">
        <v>371</v>
      </c>
      <c r="I2186" s="136" t="s">
        <v>827</v>
      </c>
      <c r="J2186" s="136" t="s">
        <v>576</v>
      </c>
      <c r="K2186" s="136" t="s">
        <v>668</v>
      </c>
      <c r="L2186" s="234">
        <v>948.40185216522673</v>
      </c>
      <c r="M2186" s="234">
        <v>184.39720265983806</v>
      </c>
      <c r="N2186" s="234">
        <v>0</v>
      </c>
      <c r="O2186" s="234">
        <v>0</v>
      </c>
      <c r="P2186" s="187">
        <v>358391.1447413016</v>
      </c>
      <c r="Q2186" s="188">
        <v>0.3778895453684375</v>
      </c>
    </row>
    <row r="2187" spans="1:17" s="4" customFormat="1" ht="11.25" customHeight="1">
      <c r="A2187" s="124">
        <f t="shared" si="34"/>
        <v>466</v>
      </c>
      <c r="B2187" s="53" t="s">
        <v>30</v>
      </c>
      <c r="C2187" s="249">
        <v>3</v>
      </c>
      <c r="D2187" s="55">
        <v>39972</v>
      </c>
      <c r="E2187" s="92">
        <v>382.5</v>
      </c>
      <c r="F2187" s="53" t="s">
        <v>315</v>
      </c>
      <c r="G2187" s="53" t="s">
        <v>326</v>
      </c>
      <c r="H2187" s="53" t="s">
        <v>371</v>
      </c>
      <c r="I2187" s="53" t="s">
        <v>827</v>
      </c>
      <c r="J2187" s="53" t="s">
        <v>576</v>
      </c>
      <c r="K2187" s="53" t="s">
        <v>668</v>
      </c>
      <c r="L2187" s="234">
        <v>1305.7431182234402</v>
      </c>
      <c r="M2187" s="234">
        <v>253.87485045821029</v>
      </c>
      <c r="N2187" s="234">
        <v>0</v>
      </c>
      <c r="O2187" s="234">
        <v>0</v>
      </c>
      <c r="P2187" s="187">
        <v>493426.67331342178</v>
      </c>
      <c r="Q2187" s="188">
        <v>0.3778895453684375</v>
      </c>
    </row>
    <row r="2188" spans="1:17" s="4" customFormat="1" ht="11.25" customHeight="1">
      <c r="A2188" s="267">
        <f t="shared" si="34"/>
        <v>467</v>
      </c>
      <c r="B2188" s="209" t="s">
        <v>471</v>
      </c>
      <c r="C2188" s="248">
        <v>0</v>
      </c>
      <c r="D2188" s="210"/>
      <c r="E2188" s="271">
        <f>SUM(E2189:E2190)</f>
        <v>0</v>
      </c>
      <c r="F2188" s="209" t="s">
        <v>293</v>
      </c>
      <c r="G2188" s="209" t="s">
        <v>728</v>
      </c>
      <c r="H2188" s="209" t="s">
        <v>294</v>
      </c>
      <c r="I2188" s="209" t="s">
        <v>94</v>
      </c>
      <c r="J2188" s="209"/>
      <c r="K2188" s="209"/>
      <c r="L2188" s="244">
        <v>0</v>
      </c>
      <c r="M2188" s="244">
        <v>0</v>
      </c>
      <c r="N2188" s="244">
        <v>0</v>
      </c>
      <c r="O2188" s="244">
        <v>0</v>
      </c>
      <c r="P2188" s="211">
        <v>0</v>
      </c>
      <c r="Q2188" s="212">
        <v>0</v>
      </c>
    </row>
    <row r="2189" spans="1:17" ht="11.25" customHeight="1">
      <c r="A2189" s="124">
        <f t="shared" si="34"/>
        <v>467</v>
      </c>
      <c r="B2189" s="53" t="s">
        <v>471</v>
      </c>
      <c r="C2189" s="249">
        <v>1</v>
      </c>
      <c r="D2189" s="55">
        <v>33637</v>
      </c>
      <c r="E2189" s="92">
        <v>0</v>
      </c>
      <c r="F2189" s="53" t="s">
        <v>293</v>
      </c>
      <c r="G2189" s="53" t="s">
        <v>728</v>
      </c>
      <c r="H2189" s="53" t="s">
        <v>294</v>
      </c>
      <c r="I2189" s="53" t="s">
        <v>94</v>
      </c>
      <c r="J2189" s="53"/>
      <c r="K2189" s="53"/>
      <c r="L2189" s="205">
        <v>0</v>
      </c>
      <c r="M2189" s="205">
        <v>0</v>
      </c>
      <c r="N2189" s="205">
        <v>0</v>
      </c>
      <c r="O2189" s="205">
        <v>0</v>
      </c>
      <c r="P2189" s="187">
        <v>0</v>
      </c>
      <c r="Q2189" s="188">
        <v>0</v>
      </c>
    </row>
    <row r="2190" spans="1:17" s="4" customFormat="1" ht="11.25" customHeight="1">
      <c r="A2190" s="124">
        <f t="shared" si="34"/>
        <v>467</v>
      </c>
      <c r="B2190" s="136" t="s">
        <v>471</v>
      </c>
      <c r="C2190" s="250">
        <v>2</v>
      </c>
      <c r="D2190" s="138">
        <v>33639</v>
      </c>
      <c r="E2190" s="92">
        <v>0</v>
      </c>
      <c r="F2190" s="136" t="s">
        <v>293</v>
      </c>
      <c r="G2190" s="136" t="s">
        <v>728</v>
      </c>
      <c r="H2190" s="136" t="s">
        <v>294</v>
      </c>
      <c r="I2190" s="136" t="s">
        <v>94</v>
      </c>
      <c r="J2190" s="136"/>
      <c r="K2190" s="136"/>
      <c r="L2190" s="205">
        <v>0</v>
      </c>
      <c r="M2190" s="205">
        <v>0</v>
      </c>
      <c r="N2190" s="205">
        <v>0</v>
      </c>
      <c r="O2190" s="205">
        <v>0</v>
      </c>
      <c r="P2190" s="187">
        <v>0</v>
      </c>
      <c r="Q2190" s="188">
        <v>0</v>
      </c>
    </row>
    <row r="2191" spans="1:17" ht="11.25" customHeight="1">
      <c r="A2191" s="267">
        <f t="shared" si="34"/>
        <v>468</v>
      </c>
      <c r="B2191" s="218" t="s">
        <v>514</v>
      </c>
      <c r="C2191" s="251">
        <v>0</v>
      </c>
      <c r="D2191" s="219"/>
      <c r="E2191" s="271">
        <f>SUM(E2192:E2195)</f>
        <v>500</v>
      </c>
      <c r="F2191" s="218" t="s">
        <v>315</v>
      </c>
      <c r="G2191" s="218" t="s">
        <v>326</v>
      </c>
      <c r="H2191" s="218" t="s">
        <v>512</v>
      </c>
      <c r="I2191" s="218" t="s">
        <v>827</v>
      </c>
      <c r="J2191" s="218" t="s">
        <v>324</v>
      </c>
      <c r="K2191" s="218" t="s">
        <v>826</v>
      </c>
      <c r="L2191" s="244">
        <v>2761.5162673999998</v>
      </c>
      <c r="M2191" s="244">
        <v>3187.6981089999999</v>
      </c>
      <c r="N2191" s="244">
        <v>124.97389100000001</v>
      </c>
      <c r="O2191" s="244">
        <v>1141.9189999999999</v>
      </c>
      <c r="P2191" s="211">
        <v>3418558.570527087</v>
      </c>
      <c r="Q2191" s="212">
        <v>1.2717378708110141</v>
      </c>
    </row>
    <row r="2192" spans="1:17" ht="11.25" customHeight="1">
      <c r="A2192" s="124">
        <f t="shared" si="34"/>
        <v>468</v>
      </c>
      <c r="B2192" s="136" t="s">
        <v>514</v>
      </c>
      <c r="C2192" s="250">
        <v>1</v>
      </c>
      <c r="D2192" s="138">
        <v>36541</v>
      </c>
      <c r="E2192" s="128">
        <v>125</v>
      </c>
      <c r="F2192" s="136" t="s">
        <v>315</v>
      </c>
      <c r="G2192" s="136" t="s">
        <v>326</v>
      </c>
      <c r="H2192" s="136" t="s">
        <v>512</v>
      </c>
      <c r="I2192" s="136" t="s">
        <v>827</v>
      </c>
      <c r="J2192" s="136" t="s">
        <v>324</v>
      </c>
      <c r="K2192" s="136" t="s">
        <v>826</v>
      </c>
      <c r="L2192" s="234">
        <v>635.13703171911664</v>
      </c>
      <c r="M2192" s="234">
        <v>744.60969571484156</v>
      </c>
      <c r="N2192" s="234">
        <v>26.2683042851585</v>
      </c>
      <c r="O2192" s="234">
        <v>309.15999999999997</v>
      </c>
      <c r="P2192" s="187">
        <v>859248.77118229354</v>
      </c>
      <c r="Q2192" s="188">
        <v>1.2829931989426859</v>
      </c>
    </row>
    <row r="2193" spans="1:17" ht="11.25" customHeight="1">
      <c r="A2193" s="124">
        <f t="shared" si="34"/>
        <v>468</v>
      </c>
      <c r="B2193" s="136" t="s">
        <v>514</v>
      </c>
      <c r="C2193" s="250">
        <v>2</v>
      </c>
      <c r="D2193" s="138">
        <v>36470</v>
      </c>
      <c r="E2193" s="128">
        <v>125</v>
      </c>
      <c r="F2193" s="136" t="s">
        <v>315</v>
      </c>
      <c r="G2193" s="136" t="s">
        <v>326</v>
      </c>
      <c r="H2193" s="136" t="s">
        <v>512</v>
      </c>
      <c r="I2193" s="136" t="s">
        <v>827</v>
      </c>
      <c r="J2193" s="136" t="s">
        <v>324</v>
      </c>
      <c r="K2193" s="136" t="s">
        <v>826</v>
      </c>
      <c r="L2193" s="234">
        <v>681.19124568088341</v>
      </c>
      <c r="M2193" s="234">
        <v>795.28156730485193</v>
      </c>
      <c r="N2193" s="234">
        <v>31.579432695148103</v>
      </c>
      <c r="O2193" s="234">
        <v>285.37000000000006</v>
      </c>
      <c r="P2193" s="187">
        <v>777674.79611689143</v>
      </c>
      <c r="Q2193" s="188">
        <v>1.2822803071453399</v>
      </c>
    </row>
    <row r="2194" spans="1:17" ht="11.25" customHeight="1">
      <c r="A2194" s="124">
        <f t="shared" si="34"/>
        <v>468</v>
      </c>
      <c r="B2194" s="136" t="s">
        <v>514</v>
      </c>
      <c r="C2194" s="250">
        <v>3</v>
      </c>
      <c r="D2194" s="138">
        <v>40280</v>
      </c>
      <c r="E2194" s="128">
        <v>125</v>
      </c>
      <c r="F2194" s="136" t="s">
        <v>315</v>
      </c>
      <c r="G2194" s="136" t="s">
        <v>326</v>
      </c>
      <c r="H2194" s="136" t="s">
        <v>512</v>
      </c>
      <c r="I2194" s="136" t="s">
        <v>827</v>
      </c>
      <c r="J2194" s="136" t="s">
        <v>324</v>
      </c>
      <c r="K2194" s="136" t="s">
        <v>826</v>
      </c>
      <c r="L2194" s="234">
        <v>757.54628298671048</v>
      </c>
      <c r="M2194" s="234">
        <v>871.16299390987501</v>
      </c>
      <c r="N2194" s="234">
        <v>33.040006090125004</v>
      </c>
      <c r="O2194" s="234">
        <v>280.44299999999998</v>
      </c>
      <c r="P2194" s="187">
        <v>861634.89904878894</v>
      </c>
      <c r="Q2194" s="188">
        <v>1.2599875103807139</v>
      </c>
    </row>
    <row r="2195" spans="1:17" s="4" customFormat="1" ht="11.25" customHeight="1">
      <c r="A2195" s="124">
        <f t="shared" si="34"/>
        <v>468</v>
      </c>
      <c r="B2195" s="53" t="s">
        <v>514</v>
      </c>
      <c r="C2195" s="249">
        <v>4</v>
      </c>
      <c r="D2195" s="55">
        <v>40291</v>
      </c>
      <c r="E2195" s="92">
        <v>125</v>
      </c>
      <c r="F2195" s="53" t="s">
        <v>315</v>
      </c>
      <c r="G2195" s="53" t="s">
        <v>326</v>
      </c>
      <c r="H2195" s="53" t="s">
        <v>512</v>
      </c>
      <c r="I2195" s="53" t="s">
        <v>827</v>
      </c>
      <c r="J2195" s="53" t="s">
        <v>324</v>
      </c>
      <c r="K2195" s="53" t="s">
        <v>826</v>
      </c>
      <c r="L2195" s="234">
        <v>687.64170701328942</v>
      </c>
      <c r="M2195" s="234">
        <v>776.64385207043165</v>
      </c>
      <c r="N2195" s="234">
        <v>34.086147929568398</v>
      </c>
      <c r="O2195" s="234">
        <v>266.94599999999997</v>
      </c>
      <c r="P2195" s="187">
        <v>920000.10417911317</v>
      </c>
      <c r="Q2195" s="188">
        <v>1.2636305257102265</v>
      </c>
    </row>
    <row r="2196" spans="1:17" ht="11.25" customHeight="1">
      <c r="A2196" s="267">
        <f t="shared" si="34"/>
        <v>469</v>
      </c>
      <c r="B2196" s="213" t="s">
        <v>296</v>
      </c>
      <c r="C2196" s="248">
        <v>0</v>
      </c>
      <c r="D2196" s="210"/>
      <c r="E2196" s="271">
        <f>SUM(E2197:E2204)</f>
        <v>2820</v>
      </c>
      <c r="F2196" s="209" t="s">
        <v>293</v>
      </c>
      <c r="G2196" s="209" t="s">
        <v>728</v>
      </c>
      <c r="H2196" s="209" t="s">
        <v>294</v>
      </c>
      <c r="I2196" s="209" t="s">
        <v>827</v>
      </c>
      <c r="J2196" s="209" t="s">
        <v>571</v>
      </c>
      <c r="K2196" s="209" t="s">
        <v>826</v>
      </c>
      <c r="L2196" s="244">
        <v>13446.894903349688</v>
      </c>
      <c r="M2196" s="244">
        <v>9913.5109999999986</v>
      </c>
      <c r="N2196" s="244">
        <v>0</v>
      </c>
      <c r="O2196" s="244">
        <v>29723.890000000003</v>
      </c>
      <c r="P2196" s="211">
        <v>13136822.502260841</v>
      </c>
      <c r="Q2196" s="212">
        <v>0.97694096642254513</v>
      </c>
    </row>
    <row r="2197" spans="1:17" ht="11.25" customHeight="1">
      <c r="A2197" s="124">
        <f t="shared" si="34"/>
        <v>469</v>
      </c>
      <c r="B2197" s="6" t="s">
        <v>296</v>
      </c>
      <c r="C2197" s="249">
        <v>1</v>
      </c>
      <c r="D2197" s="55">
        <v>35925</v>
      </c>
      <c r="E2197" s="92">
        <v>250</v>
      </c>
      <c r="F2197" s="53" t="s">
        <v>293</v>
      </c>
      <c r="G2197" s="53" t="s">
        <v>728</v>
      </c>
      <c r="H2197" s="53" t="s">
        <v>294</v>
      </c>
      <c r="I2197" s="53" t="s">
        <v>827</v>
      </c>
      <c r="J2197" s="53" t="s">
        <v>571</v>
      </c>
      <c r="K2197" s="53" t="s">
        <v>826</v>
      </c>
      <c r="L2197" s="234">
        <v>1185.4387980475574</v>
      </c>
      <c r="M2197" s="234">
        <v>971.11400000000003</v>
      </c>
      <c r="N2197" s="234">
        <v>0</v>
      </c>
      <c r="O2197" s="234">
        <v>4584.5500000000011</v>
      </c>
      <c r="P2197" s="187">
        <v>1191560.7191640541</v>
      </c>
      <c r="Q2197" s="188">
        <v>1.0051642658622104</v>
      </c>
    </row>
    <row r="2198" spans="1:17" ht="11.25" customHeight="1">
      <c r="A2198" s="124">
        <f t="shared" si="34"/>
        <v>469</v>
      </c>
      <c r="B2198" s="6" t="s">
        <v>296</v>
      </c>
      <c r="C2198" s="249">
        <v>2</v>
      </c>
      <c r="D2198" s="55">
        <v>36613</v>
      </c>
      <c r="E2198" s="92">
        <v>250</v>
      </c>
      <c r="F2198" s="53" t="s">
        <v>293</v>
      </c>
      <c r="G2198" s="53" t="s">
        <v>728</v>
      </c>
      <c r="H2198" s="53" t="s">
        <v>294</v>
      </c>
      <c r="I2198" s="53" t="s">
        <v>827</v>
      </c>
      <c r="J2198" s="53" t="s">
        <v>571</v>
      </c>
      <c r="K2198" s="53" t="s">
        <v>826</v>
      </c>
      <c r="L2198" s="234">
        <v>1200.5110557487396</v>
      </c>
      <c r="M2198" s="234">
        <v>967.43899999999996</v>
      </c>
      <c r="N2198" s="234">
        <v>0</v>
      </c>
      <c r="O2198" s="234">
        <v>3932.7299999999996</v>
      </c>
      <c r="P2198" s="187">
        <v>1205305.2833275977</v>
      </c>
      <c r="Q2198" s="188">
        <v>1.0039934889028306</v>
      </c>
    </row>
    <row r="2199" spans="1:17" ht="11.25" customHeight="1">
      <c r="A2199" s="124">
        <f t="shared" si="34"/>
        <v>469</v>
      </c>
      <c r="B2199" s="6" t="s">
        <v>296</v>
      </c>
      <c r="C2199" s="249">
        <v>3</v>
      </c>
      <c r="D2199" s="55">
        <v>37193</v>
      </c>
      <c r="E2199" s="92">
        <v>250</v>
      </c>
      <c r="F2199" s="53" t="s">
        <v>293</v>
      </c>
      <c r="G2199" s="53" t="s">
        <v>728</v>
      </c>
      <c r="H2199" s="53" t="s">
        <v>294</v>
      </c>
      <c r="I2199" s="53" t="s">
        <v>827</v>
      </c>
      <c r="J2199" s="53" t="s">
        <v>571</v>
      </c>
      <c r="K2199" s="53" t="s">
        <v>826</v>
      </c>
      <c r="L2199" s="234">
        <v>777.35900209270153</v>
      </c>
      <c r="M2199" s="234">
        <v>634.94399999999996</v>
      </c>
      <c r="N2199" s="234">
        <v>0</v>
      </c>
      <c r="O2199" s="234">
        <v>3418.53</v>
      </c>
      <c r="P2199" s="187">
        <v>780242.2882524915</v>
      </c>
      <c r="Q2199" s="188">
        <v>1.0037090792697172</v>
      </c>
    </row>
    <row r="2200" spans="1:17" ht="11.25" customHeight="1">
      <c r="A2200" s="124">
        <f t="shared" si="34"/>
        <v>469</v>
      </c>
      <c r="B2200" s="6" t="s">
        <v>296</v>
      </c>
      <c r="C2200" s="249">
        <v>4</v>
      </c>
      <c r="D2200" s="55">
        <v>37340</v>
      </c>
      <c r="E2200" s="92">
        <v>250</v>
      </c>
      <c r="F2200" s="53" t="s">
        <v>293</v>
      </c>
      <c r="G2200" s="53" t="s">
        <v>728</v>
      </c>
      <c r="H2200" s="53" t="s">
        <v>294</v>
      </c>
      <c r="I2200" s="53" t="s">
        <v>827</v>
      </c>
      <c r="J2200" s="53" t="s">
        <v>571</v>
      </c>
      <c r="K2200" s="53" t="s">
        <v>826</v>
      </c>
      <c r="L2200" s="234">
        <v>1208.7857600404886</v>
      </c>
      <c r="M2200" s="234">
        <v>992.85400000000004</v>
      </c>
      <c r="N2200" s="234">
        <v>0</v>
      </c>
      <c r="O2200" s="234">
        <v>4634.4270000000006</v>
      </c>
      <c r="P2200" s="187">
        <v>1223716.0985061026</v>
      </c>
      <c r="Q2200" s="188">
        <v>1.012351517497289</v>
      </c>
    </row>
    <row r="2201" spans="1:17" ht="11.25" customHeight="1">
      <c r="A2201" s="124">
        <f t="shared" si="34"/>
        <v>469</v>
      </c>
      <c r="B2201" s="6" t="s">
        <v>296</v>
      </c>
      <c r="C2201" s="249">
        <v>5</v>
      </c>
      <c r="D2201" s="55">
        <v>37802</v>
      </c>
      <c r="E2201" s="92">
        <v>250</v>
      </c>
      <c r="F2201" s="53" t="s">
        <v>293</v>
      </c>
      <c r="G2201" s="53" t="s">
        <v>728</v>
      </c>
      <c r="H2201" s="53" t="s">
        <v>294</v>
      </c>
      <c r="I2201" s="53" t="s">
        <v>827</v>
      </c>
      <c r="J2201" s="53" t="s">
        <v>571</v>
      </c>
      <c r="K2201" s="53" t="s">
        <v>826</v>
      </c>
      <c r="L2201" s="234">
        <v>1236.8608068847564</v>
      </c>
      <c r="M2201" s="234">
        <v>975.54700000000003</v>
      </c>
      <c r="N2201" s="234">
        <v>0</v>
      </c>
      <c r="O2201" s="234">
        <v>3493.0219999999995</v>
      </c>
      <c r="P2201" s="187">
        <v>1237116.2462644367</v>
      </c>
      <c r="Q2201" s="188">
        <v>1.0002065223331991</v>
      </c>
    </row>
    <row r="2202" spans="1:17" ht="11.25" customHeight="1">
      <c r="A2202" s="124">
        <f t="shared" si="34"/>
        <v>469</v>
      </c>
      <c r="B2202" s="6" t="s">
        <v>296</v>
      </c>
      <c r="C2202" s="249">
        <v>6</v>
      </c>
      <c r="D2202" s="55">
        <v>40054</v>
      </c>
      <c r="E2202" s="92">
        <v>250</v>
      </c>
      <c r="F2202" s="53" t="s">
        <v>293</v>
      </c>
      <c r="G2202" s="53" t="s">
        <v>728</v>
      </c>
      <c r="H2202" s="53" t="s">
        <v>294</v>
      </c>
      <c r="I2202" s="53" t="s">
        <v>827</v>
      </c>
      <c r="J2202" s="53" t="s">
        <v>571</v>
      </c>
      <c r="K2202" s="53" t="s">
        <v>826</v>
      </c>
      <c r="L2202" s="234">
        <v>1285.8452433757568</v>
      </c>
      <c r="M2202" s="234">
        <v>1022.0940000000001</v>
      </c>
      <c r="N2202" s="234">
        <v>0</v>
      </c>
      <c r="O2202" s="234">
        <v>4701.5169999999998</v>
      </c>
      <c r="P2202" s="187">
        <v>1267631.1500809861</v>
      </c>
      <c r="Q2202" s="188">
        <v>0.98583492579017296</v>
      </c>
    </row>
    <row r="2203" spans="1:17" s="4" customFormat="1" ht="11.25" customHeight="1">
      <c r="A2203" s="124">
        <f t="shared" si="34"/>
        <v>469</v>
      </c>
      <c r="B2203" s="6" t="s">
        <v>296</v>
      </c>
      <c r="C2203" s="249">
        <v>7</v>
      </c>
      <c r="D2203" s="55">
        <v>43905</v>
      </c>
      <c r="E2203" s="92">
        <v>660</v>
      </c>
      <c r="F2203" s="123" t="s">
        <v>293</v>
      </c>
      <c r="G2203" s="123" t="s">
        <v>728</v>
      </c>
      <c r="H2203" s="123" t="s">
        <v>294</v>
      </c>
      <c r="I2203" s="53" t="s">
        <v>827</v>
      </c>
      <c r="J2203" s="53" t="s">
        <v>571</v>
      </c>
      <c r="K2203" s="53" t="s">
        <v>826</v>
      </c>
      <c r="L2203" s="234">
        <v>3772.7565741686039</v>
      </c>
      <c r="M2203" s="234">
        <v>2532.0210000000002</v>
      </c>
      <c r="N2203" s="234">
        <v>0</v>
      </c>
      <c r="O2203" s="234">
        <v>1466.443</v>
      </c>
      <c r="P2203" s="187">
        <v>3596163.825226713</v>
      </c>
      <c r="Q2203" s="188">
        <v>0.9531926469491856</v>
      </c>
    </row>
    <row r="2204" spans="1:17" ht="11.25" customHeight="1">
      <c r="A2204" s="124">
        <f t="shared" si="34"/>
        <v>469</v>
      </c>
      <c r="B2204" s="6" t="s">
        <v>296</v>
      </c>
      <c r="C2204" s="249">
        <v>8</v>
      </c>
      <c r="D2204" s="55">
        <v>44475</v>
      </c>
      <c r="E2204" s="92">
        <v>660</v>
      </c>
      <c r="F2204" s="53" t="s">
        <v>293</v>
      </c>
      <c r="G2204" s="53" t="s">
        <v>728</v>
      </c>
      <c r="H2204" s="53" t="s">
        <v>294</v>
      </c>
      <c r="I2204" s="53" t="s">
        <v>827</v>
      </c>
      <c r="J2204" s="53" t="s">
        <v>571</v>
      </c>
      <c r="K2204" s="53" t="s">
        <v>826</v>
      </c>
      <c r="L2204" s="234">
        <v>2779.337662991084</v>
      </c>
      <c r="M2204" s="234">
        <v>1817.498</v>
      </c>
      <c r="N2204" s="234">
        <v>0</v>
      </c>
      <c r="O2204" s="234">
        <v>3492.6710000000007</v>
      </c>
      <c r="P2204" s="187">
        <v>2635086.8914384576</v>
      </c>
      <c r="Q2204" s="188">
        <v>0.94809886777219232</v>
      </c>
    </row>
    <row r="2205" spans="1:17" ht="11.25" customHeight="1">
      <c r="A2205" s="267">
        <f t="shared" si="34"/>
        <v>470</v>
      </c>
      <c r="B2205" s="209" t="s">
        <v>962</v>
      </c>
      <c r="C2205" s="248">
        <v>0</v>
      </c>
      <c r="D2205" s="210"/>
      <c r="E2205" s="271">
        <f>SUM(E2206)</f>
        <v>35</v>
      </c>
      <c r="F2205" s="209" t="s">
        <v>142</v>
      </c>
      <c r="G2205" s="209" t="s">
        <v>728</v>
      </c>
      <c r="H2205" s="209" t="s">
        <v>143</v>
      </c>
      <c r="I2205" s="209" t="s">
        <v>94</v>
      </c>
      <c r="J2205" s="209"/>
      <c r="K2205" s="209"/>
      <c r="L2205" s="244">
        <v>122.83275</v>
      </c>
      <c r="M2205" s="244">
        <v>0</v>
      </c>
      <c r="N2205" s="244">
        <v>0</v>
      </c>
      <c r="O2205" s="244">
        <v>0</v>
      </c>
      <c r="P2205" s="211">
        <v>0</v>
      </c>
      <c r="Q2205" s="212">
        <v>0</v>
      </c>
    </row>
    <row r="2206" spans="1:17" ht="11.25" customHeight="1">
      <c r="A2206" s="124">
        <f t="shared" si="34"/>
        <v>470</v>
      </c>
      <c r="B2206" s="53" t="s">
        <v>962</v>
      </c>
      <c r="C2206" s="249">
        <v>1</v>
      </c>
      <c r="D2206" s="55">
        <v>28729</v>
      </c>
      <c r="E2206" s="8">
        <v>35</v>
      </c>
      <c r="F2206" s="53" t="s">
        <v>142</v>
      </c>
      <c r="G2206" s="53" t="s">
        <v>728</v>
      </c>
      <c r="H2206" s="53" t="s">
        <v>143</v>
      </c>
      <c r="I2206" s="53" t="s">
        <v>94</v>
      </c>
      <c r="J2206" s="53"/>
      <c r="K2206" s="53"/>
      <c r="L2206" s="234">
        <v>122.83275</v>
      </c>
      <c r="M2206" s="205">
        <v>0</v>
      </c>
      <c r="N2206" s="205">
        <v>0</v>
      </c>
      <c r="O2206" s="205">
        <v>0</v>
      </c>
      <c r="P2206" s="187">
        <v>0</v>
      </c>
      <c r="Q2206" s="188">
        <v>0</v>
      </c>
    </row>
    <row r="2207" spans="1:17" ht="11.25" customHeight="1">
      <c r="A2207" s="267">
        <f t="shared" si="34"/>
        <v>471</v>
      </c>
      <c r="B2207" s="209" t="s">
        <v>783</v>
      </c>
      <c r="C2207" s="248">
        <v>0</v>
      </c>
      <c r="D2207" s="210"/>
      <c r="E2207" s="271">
        <f>SUM(E2208)</f>
        <v>0</v>
      </c>
      <c r="F2207" s="209" t="s">
        <v>532</v>
      </c>
      <c r="G2207" s="209" t="s">
        <v>728</v>
      </c>
      <c r="H2207" s="209" t="s">
        <v>56</v>
      </c>
      <c r="I2207" s="209" t="s">
        <v>94</v>
      </c>
      <c r="J2207" s="209"/>
      <c r="K2207" s="209"/>
      <c r="L2207" s="244">
        <v>0</v>
      </c>
      <c r="M2207" s="244">
        <v>0</v>
      </c>
      <c r="N2207" s="244">
        <v>0</v>
      </c>
      <c r="O2207" s="244">
        <v>0</v>
      </c>
      <c r="P2207" s="211">
        <v>0</v>
      </c>
      <c r="Q2207" s="212">
        <v>0</v>
      </c>
    </row>
    <row r="2208" spans="1:17" ht="11.25" customHeight="1">
      <c r="A2208" s="124">
        <f t="shared" si="34"/>
        <v>471</v>
      </c>
      <c r="B2208" s="53" t="s">
        <v>783</v>
      </c>
      <c r="C2208" s="249">
        <v>1</v>
      </c>
      <c r="D2208" s="55">
        <v>36160</v>
      </c>
      <c r="E2208" s="92">
        <v>0</v>
      </c>
      <c r="F2208" s="53" t="s">
        <v>532</v>
      </c>
      <c r="G2208" s="53" t="s">
        <v>728</v>
      </c>
      <c r="H2208" s="53" t="s">
        <v>56</v>
      </c>
      <c r="I2208" s="53" t="s">
        <v>94</v>
      </c>
      <c r="J2208" s="53"/>
      <c r="K2208" s="53"/>
      <c r="L2208" s="205">
        <v>0</v>
      </c>
      <c r="M2208" s="205">
        <v>0</v>
      </c>
      <c r="N2208" s="205">
        <v>0</v>
      </c>
      <c r="O2208" s="205">
        <v>0</v>
      </c>
      <c r="P2208" s="187">
        <v>0</v>
      </c>
      <c r="Q2208" s="188">
        <v>0</v>
      </c>
    </row>
    <row r="2209" spans="1:17" ht="11.25" customHeight="1">
      <c r="A2209" s="267">
        <f t="shared" si="34"/>
        <v>472</v>
      </c>
      <c r="B2209" s="209" t="s">
        <v>887</v>
      </c>
      <c r="C2209" s="248">
        <v>0</v>
      </c>
      <c r="D2209" s="210"/>
      <c r="E2209" s="271">
        <f>SUM(E2210)</f>
        <v>63</v>
      </c>
      <c r="F2209" s="209" t="s">
        <v>523</v>
      </c>
      <c r="G2209" s="209" t="s">
        <v>326</v>
      </c>
      <c r="H2209" s="209" t="s">
        <v>690</v>
      </c>
      <c r="I2209" s="209" t="s">
        <v>827</v>
      </c>
      <c r="J2209" s="209" t="s">
        <v>571</v>
      </c>
      <c r="K2209" s="209" t="s">
        <v>826</v>
      </c>
      <c r="L2209" s="244">
        <v>320</v>
      </c>
      <c r="M2209" s="244">
        <v>630.26599999999996</v>
      </c>
      <c r="N2209" s="244">
        <v>0</v>
      </c>
      <c r="O2209" s="244">
        <v>120.5</v>
      </c>
      <c r="P2209" s="211">
        <v>483498.09258165734</v>
      </c>
      <c r="Q2209" s="212">
        <v>1.5109315393176792</v>
      </c>
    </row>
    <row r="2210" spans="1:17" s="4" customFormat="1" ht="11.25" customHeight="1">
      <c r="A2210" s="124">
        <f t="shared" si="34"/>
        <v>472</v>
      </c>
      <c r="B2210" s="53" t="s">
        <v>887</v>
      </c>
      <c r="C2210" s="249">
        <v>1</v>
      </c>
      <c r="D2210" s="55">
        <v>40884</v>
      </c>
      <c r="E2210" s="92">
        <v>63</v>
      </c>
      <c r="F2210" s="53" t="s">
        <v>523</v>
      </c>
      <c r="G2210" s="53" t="s">
        <v>326</v>
      </c>
      <c r="H2210" s="53" t="s">
        <v>690</v>
      </c>
      <c r="I2210" s="53" t="s">
        <v>827</v>
      </c>
      <c r="J2210" s="53" t="s">
        <v>571</v>
      </c>
      <c r="K2210" s="53" t="s">
        <v>826</v>
      </c>
      <c r="L2210" s="234">
        <v>320</v>
      </c>
      <c r="M2210" s="234">
        <v>630.26599999999996</v>
      </c>
      <c r="N2210" s="234">
        <v>0</v>
      </c>
      <c r="O2210" s="234">
        <v>120.5</v>
      </c>
      <c r="P2210" s="187">
        <v>483498.09258165734</v>
      </c>
      <c r="Q2210" s="188">
        <v>1.5109315393176792</v>
      </c>
    </row>
    <row r="2211" spans="1:17" ht="11.25" customHeight="1">
      <c r="A2211" s="267">
        <f t="shared" si="34"/>
        <v>473</v>
      </c>
      <c r="B2211" s="209" t="s">
        <v>1090</v>
      </c>
      <c r="C2211" s="248">
        <v>0</v>
      </c>
      <c r="D2211" s="210"/>
      <c r="E2211" s="271">
        <f>SUM(E2212)</f>
        <v>25</v>
      </c>
      <c r="F2211" s="209" t="s">
        <v>523</v>
      </c>
      <c r="G2211" s="209" t="s">
        <v>326</v>
      </c>
      <c r="H2211" s="209" t="s">
        <v>1091</v>
      </c>
      <c r="I2211" s="209" t="s">
        <v>827</v>
      </c>
      <c r="J2211" s="209" t="s">
        <v>571</v>
      </c>
      <c r="K2211" s="209" t="s">
        <v>826</v>
      </c>
      <c r="L2211" s="244">
        <v>0</v>
      </c>
      <c r="M2211" s="244">
        <v>0</v>
      </c>
      <c r="N2211" s="244">
        <v>0</v>
      </c>
      <c r="O2211" s="244">
        <v>0</v>
      </c>
      <c r="P2211" s="211">
        <v>0</v>
      </c>
      <c r="Q2211" s="212">
        <v>0</v>
      </c>
    </row>
    <row r="2212" spans="1:17" s="4" customFormat="1" ht="11.25" customHeight="1">
      <c r="A2212" s="124">
        <f t="shared" si="34"/>
        <v>473</v>
      </c>
      <c r="B2212" s="53" t="s">
        <v>1090</v>
      </c>
      <c r="C2212" s="249">
        <v>1</v>
      </c>
      <c r="D2212" s="55">
        <v>42094</v>
      </c>
      <c r="E2212" s="92">
        <v>25</v>
      </c>
      <c r="F2212" s="123" t="s">
        <v>523</v>
      </c>
      <c r="G2212" s="123" t="s">
        <v>326</v>
      </c>
      <c r="H2212" s="123" t="s">
        <v>1091</v>
      </c>
      <c r="I2212" s="53" t="s">
        <v>827</v>
      </c>
      <c r="J2212" s="53" t="s">
        <v>571</v>
      </c>
      <c r="K2212" s="53" t="s">
        <v>826</v>
      </c>
      <c r="L2212" s="234">
        <v>0</v>
      </c>
      <c r="M2212" s="234">
        <v>0</v>
      </c>
      <c r="N2212" s="234">
        <v>0</v>
      </c>
      <c r="O2212" s="234">
        <v>0</v>
      </c>
      <c r="P2212" s="187">
        <v>0</v>
      </c>
      <c r="Q2212" s="188">
        <v>0</v>
      </c>
    </row>
    <row r="2213" spans="1:17" s="4" customFormat="1" ht="11.25" customHeight="1">
      <c r="A2213" s="267">
        <f t="shared" si="34"/>
        <v>474</v>
      </c>
      <c r="B2213" s="209" t="s">
        <v>491</v>
      </c>
      <c r="C2213" s="248">
        <v>0</v>
      </c>
      <c r="D2213" s="210"/>
      <c r="E2213" s="271">
        <f>SUM(E2214:E2217)</f>
        <v>36</v>
      </c>
      <c r="F2213" s="209" t="s">
        <v>123</v>
      </c>
      <c r="G2213" s="209" t="s">
        <v>728</v>
      </c>
      <c r="H2213" s="209" t="s">
        <v>369</v>
      </c>
      <c r="I2213" s="209" t="s">
        <v>94</v>
      </c>
      <c r="J2213" s="209"/>
      <c r="K2213" s="209"/>
      <c r="L2213" s="244">
        <v>101.43029999999999</v>
      </c>
      <c r="M2213" s="244">
        <v>0</v>
      </c>
      <c r="N2213" s="244">
        <v>0</v>
      </c>
      <c r="O2213" s="244">
        <v>0</v>
      </c>
      <c r="P2213" s="211">
        <v>0</v>
      </c>
      <c r="Q2213" s="212">
        <v>0</v>
      </c>
    </row>
    <row r="2214" spans="1:17" ht="11.25" customHeight="1">
      <c r="A2214" s="124">
        <f t="shared" si="34"/>
        <v>474</v>
      </c>
      <c r="B2214" s="53" t="s">
        <v>491</v>
      </c>
      <c r="C2214" s="249">
        <v>1</v>
      </c>
      <c r="D2214" s="55">
        <v>20909</v>
      </c>
      <c r="E2214" s="8">
        <v>9</v>
      </c>
      <c r="F2214" s="53" t="s">
        <v>123</v>
      </c>
      <c r="G2214" s="53" t="s">
        <v>728</v>
      </c>
      <c r="H2214" s="53" t="s">
        <v>369</v>
      </c>
      <c r="I2214" s="53" t="s">
        <v>94</v>
      </c>
      <c r="J2214" s="53"/>
      <c r="K2214" s="53"/>
      <c r="L2214" s="234">
        <v>0</v>
      </c>
      <c r="M2214" s="205">
        <v>0</v>
      </c>
      <c r="N2214" s="205">
        <v>0</v>
      </c>
      <c r="O2214" s="205">
        <v>0</v>
      </c>
      <c r="P2214" s="187">
        <v>0</v>
      </c>
      <c r="Q2214" s="188">
        <v>0</v>
      </c>
    </row>
    <row r="2215" spans="1:17" s="4" customFormat="1" ht="11.25" customHeight="1">
      <c r="A2215" s="124">
        <f t="shared" si="34"/>
        <v>474</v>
      </c>
      <c r="B2215" s="53" t="s">
        <v>491</v>
      </c>
      <c r="C2215" s="249">
        <v>2</v>
      </c>
      <c r="D2215" s="55">
        <v>20941</v>
      </c>
      <c r="E2215" s="8">
        <v>9</v>
      </c>
      <c r="F2215" s="53" t="s">
        <v>123</v>
      </c>
      <c r="G2215" s="53" t="s">
        <v>728</v>
      </c>
      <c r="H2215" s="53" t="s">
        <v>369</v>
      </c>
      <c r="I2215" s="53" t="s">
        <v>94</v>
      </c>
      <c r="J2215" s="53"/>
      <c r="K2215" s="53"/>
      <c r="L2215" s="234">
        <v>44.148149999999994</v>
      </c>
      <c r="M2215" s="205">
        <v>0</v>
      </c>
      <c r="N2215" s="205">
        <v>0</v>
      </c>
      <c r="O2215" s="205">
        <v>0</v>
      </c>
      <c r="P2215" s="187">
        <v>0</v>
      </c>
      <c r="Q2215" s="188">
        <v>0</v>
      </c>
    </row>
    <row r="2216" spans="1:17" ht="11.25" customHeight="1">
      <c r="A2216" s="124">
        <f t="shared" si="34"/>
        <v>474</v>
      </c>
      <c r="B2216" s="53" t="s">
        <v>491</v>
      </c>
      <c r="C2216" s="249">
        <v>3</v>
      </c>
      <c r="D2216" s="55">
        <v>23426</v>
      </c>
      <c r="E2216" s="8">
        <v>9</v>
      </c>
      <c r="F2216" s="53" t="s">
        <v>123</v>
      </c>
      <c r="G2216" s="53" t="s">
        <v>728</v>
      </c>
      <c r="H2216" s="53" t="s">
        <v>369</v>
      </c>
      <c r="I2216" s="53" t="s">
        <v>94</v>
      </c>
      <c r="J2216" s="53"/>
      <c r="K2216" s="53"/>
      <c r="L2216" s="234">
        <v>34.675749999999994</v>
      </c>
      <c r="M2216" s="205">
        <v>0</v>
      </c>
      <c r="N2216" s="205">
        <v>0</v>
      </c>
      <c r="O2216" s="205">
        <v>0</v>
      </c>
      <c r="P2216" s="187">
        <v>0</v>
      </c>
      <c r="Q2216" s="188">
        <v>0</v>
      </c>
    </row>
    <row r="2217" spans="1:17" ht="11.25" customHeight="1">
      <c r="A2217" s="124">
        <f t="shared" si="34"/>
        <v>474</v>
      </c>
      <c r="B2217" s="53" t="s">
        <v>491</v>
      </c>
      <c r="C2217" s="249">
        <v>4</v>
      </c>
      <c r="D2217" s="55">
        <v>23545</v>
      </c>
      <c r="E2217" s="8">
        <v>9</v>
      </c>
      <c r="F2217" s="53" t="s">
        <v>123</v>
      </c>
      <c r="G2217" s="53" t="s">
        <v>728</v>
      </c>
      <c r="H2217" s="53" t="s">
        <v>369</v>
      </c>
      <c r="I2217" s="53" t="s">
        <v>94</v>
      </c>
      <c r="J2217" s="53"/>
      <c r="K2217" s="53"/>
      <c r="L2217" s="234">
        <v>22.606400000000001</v>
      </c>
      <c r="M2217" s="205">
        <v>0</v>
      </c>
      <c r="N2217" s="205">
        <v>0</v>
      </c>
      <c r="O2217" s="205">
        <v>0</v>
      </c>
      <c r="P2217" s="187">
        <v>0</v>
      </c>
      <c r="Q2217" s="188">
        <v>0</v>
      </c>
    </row>
    <row r="2218" spans="1:17" s="4" customFormat="1" ht="11.25" customHeight="1">
      <c r="A2218" s="267">
        <f t="shared" si="34"/>
        <v>475</v>
      </c>
      <c r="B2218" s="209" t="s">
        <v>89</v>
      </c>
      <c r="C2218" s="248">
        <v>0</v>
      </c>
      <c r="D2218" s="210"/>
      <c r="E2218" s="271">
        <f>SUM(E2219:E2221)</f>
        <v>0</v>
      </c>
      <c r="F2218" s="209" t="s">
        <v>90</v>
      </c>
      <c r="G2218" s="209" t="s">
        <v>728</v>
      </c>
      <c r="H2218" s="209" t="s">
        <v>90</v>
      </c>
      <c r="I2218" s="209" t="s">
        <v>94</v>
      </c>
      <c r="J2218" s="209"/>
      <c r="K2218" s="209"/>
      <c r="L2218" s="244">
        <v>0</v>
      </c>
      <c r="M2218" s="244">
        <v>0</v>
      </c>
      <c r="N2218" s="244">
        <v>0</v>
      </c>
      <c r="O2218" s="244">
        <v>0</v>
      </c>
      <c r="P2218" s="211">
        <v>0</v>
      </c>
      <c r="Q2218" s="212">
        <v>0</v>
      </c>
    </row>
    <row r="2219" spans="1:17" ht="11.25" customHeight="1">
      <c r="A2219" s="124">
        <f t="shared" si="34"/>
        <v>475</v>
      </c>
      <c r="B2219" s="53" t="s">
        <v>89</v>
      </c>
      <c r="C2219" s="249">
        <v>1</v>
      </c>
      <c r="D2219" s="55">
        <v>33359</v>
      </c>
      <c r="E2219" s="92">
        <v>0</v>
      </c>
      <c r="F2219" s="53" t="s">
        <v>90</v>
      </c>
      <c r="G2219" s="53" t="s">
        <v>728</v>
      </c>
      <c r="H2219" s="53" t="s">
        <v>90</v>
      </c>
      <c r="I2219" s="53" t="s">
        <v>94</v>
      </c>
      <c r="J2219" s="53"/>
      <c r="K2219" s="53"/>
      <c r="L2219" s="205">
        <v>0</v>
      </c>
      <c r="M2219" s="205">
        <v>0</v>
      </c>
      <c r="N2219" s="205">
        <v>0</v>
      </c>
      <c r="O2219" s="205">
        <v>0</v>
      </c>
      <c r="P2219" s="187">
        <v>0</v>
      </c>
      <c r="Q2219" s="188">
        <v>0</v>
      </c>
    </row>
    <row r="2220" spans="1:17" ht="11.25" customHeight="1">
      <c r="A2220" s="124">
        <f t="shared" si="34"/>
        <v>475</v>
      </c>
      <c r="B2220" s="53" t="s">
        <v>89</v>
      </c>
      <c r="C2220" s="249">
        <v>2</v>
      </c>
      <c r="D2220" s="55">
        <v>33460</v>
      </c>
      <c r="E2220" s="92">
        <v>0</v>
      </c>
      <c r="F2220" s="53" t="s">
        <v>90</v>
      </c>
      <c r="G2220" s="53" t="s">
        <v>728</v>
      </c>
      <c r="H2220" s="53" t="s">
        <v>90</v>
      </c>
      <c r="I2220" s="53" t="s">
        <v>94</v>
      </c>
      <c r="J2220" s="53"/>
      <c r="K2220" s="53"/>
      <c r="L2220" s="205">
        <v>0</v>
      </c>
      <c r="M2220" s="205">
        <v>0</v>
      </c>
      <c r="N2220" s="205">
        <v>0</v>
      </c>
      <c r="O2220" s="205">
        <v>0</v>
      </c>
      <c r="P2220" s="187">
        <v>0</v>
      </c>
      <c r="Q2220" s="188">
        <v>0</v>
      </c>
    </row>
    <row r="2221" spans="1:17" s="4" customFormat="1" ht="11.25" customHeight="1">
      <c r="A2221" s="124">
        <f t="shared" si="34"/>
        <v>475</v>
      </c>
      <c r="B2221" s="53" t="s">
        <v>89</v>
      </c>
      <c r="C2221" s="249">
        <v>3</v>
      </c>
      <c r="D2221" s="55">
        <v>33512</v>
      </c>
      <c r="E2221" s="92">
        <v>0</v>
      </c>
      <c r="F2221" s="53" t="s">
        <v>90</v>
      </c>
      <c r="G2221" s="53" t="s">
        <v>728</v>
      </c>
      <c r="H2221" s="53" t="s">
        <v>90</v>
      </c>
      <c r="I2221" s="53" t="s">
        <v>94</v>
      </c>
      <c r="J2221" s="53"/>
      <c r="K2221" s="53"/>
      <c r="L2221" s="205">
        <v>0</v>
      </c>
      <c r="M2221" s="205">
        <v>0</v>
      </c>
      <c r="N2221" s="205">
        <v>0</v>
      </c>
      <c r="O2221" s="205">
        <v>0</v>
      </c>
      <c r="P2221" s="187">
        <v>0</v>
      </c>
      <c r="Q2221" s="188">
        <v>0</v>
      </c>
    </row>
    <row r="2222" spans="1:17" ht="11.25" customHeight="1">
      <c r="A2222" s="267">
        <f t="shared" si="34"/>
        <v>476</v>
      </c>
      <c r="B2222" s="209" t="s">
        <v>437</v>
      </c>
      <c r="C2222" s="248">
        <v>0</v>
      </c>
      <c r="D2222" s="210"/>
      <c r="E2222" s="271">
        <f>SUM(E2223:E2228)</f>
        <v>0</v>
      </c>
      <c r="F2222" s="209" t="s">
        <v>438</v>
      </c>
      <c r="G2222" s="209" t="s">
        <v>569</v>
      </c>
      <c r="H2222" s="209" t="s">
        <v>570</v>
      </c>
      <c r="I2222" s="209" t="s">
        <v>827</v>
      </c>
      <c r="J2222" s="209" t="s">
        <v>571</v>
      </c>
      <c r="K2222" s="209" t="s">
        <v>826</v>
      </c>
      <c r="L2222" s="244">
        <v>0</v>
      </c>
      <c r="M2222" s="244">
        <v>0</v>
      </c>
      <c r="N2222" s="244">
        <v>0</v>
      </c>
      <c r="O2222" s="244">
        <v>0</v>
      </c>
      <c r="P2222" s="211">
        <v>0</v>
      </c>
      <c r="Q2222" s="212">
        <v>0</v>
      </c>
    </row>
    <row r="2223" spans="1:17" ht="11.25" customHeight="1">
      <c r="A2223" s="124">
        <f t="shared" si="34"/>
        <v>476</v>
      </c>
      <c r="B2223" s="53" t="s">
        <v>437</v>
      </c>
      <c r="C2223" s="249">
        <v>1</v>
      </c>
      <c r="D2223" s="55">
        <v>24823</v>
      </c>
      <c r="E2223" s="92">
        <v>0</v>
      </c>
      <c r="F2223" s="53" t="s">
        <v>438</v>
      </c>
      <c r="G2223" s="53" t="s">
        <v>569</v>
      </c>
      <c r="H2223" s="53" t="s">
        <v>570</v>
      </c>
      <c r="I2223" s="53" t="s">
        <v>827</v>
      </c>
      <c r="J2223" s="53" t="s">
        <v>571</v>
      </c>
      <c r="K2223" s="53" t="s">
        <v>826</v>
      </c>
      <c r="L2223" s="205">
        <v>0</v>
      </c>
      <c r="M2223" s="205">
        <v>0</v>
      </c>
      <c r="N2223" s="205">
        <v>0</v>
      </c>
      <c r="O2223" s="205">
        <v>0</v>
      </c>
      <c r="P2223" s="187">
        <v>0</v>
      </c>
      <c r="Q2223" s="188">
        <v>0</v>
      </c>
    </row>
    <row r="2224" spans="1:17" ht="11.25" customHeight="1">
      <c r="A2224" s="124">
        <f t="shared" si="34"/>
        <v>476</v>
      </c>
      <c r="B2224" s="53" t="s">
        <v>437</v>
      </c>
      <c r="C2224" s="249">
        <v>2</v>
      </c>
      <c r="D2224" s="55">
        <v>24925</v>
      </c>
      <c r="E2224" s="92">
        <v>0</v>
      </c>
      <c r="F2224" s="53" t="s">
        <v>438</v>
      </c>
      <c r="G2224" s="53" t="s">
        <v>569</v>
      </c>
      <c r="H2224" s="53" t="s">
        <v>570</v>
      </c>
      <c r="I2224" s="53" t="s">
        <v>827</v>
      </c>
      <c r="J2224" s="53" t="s">
        <v>571</v>
      </c>
      <c r="K2224" s="53" t="s">
        <v>826</v>
      </c>
      <c r="L2224" s="205">
        <v>0</v>
      </c>
      <c r="M2224" s="205">
        <v>0</v>
      </c>
      <c r="N2224" s="205">
        <v>0</v>
      </c>
      <c r="O2224" s="205">
        <v>0</v>
      </c>
      <c r="P2224" s="187">
        <v>0</v>
      </c>
      <c r="Q2224" s="188">
        <v>0</v>
      </c>
    </row>
    <row r="2225" spans="1:17" s="4" customFormat="1" ht="11.25" customHeight="1">
      <c r="A2225" s="124">
        <f t="shared" si="34"/>
        <v>476</v>
      </c>
      <c r="B2225" s="53" t="s">
        <v>437</v>
      </c>
      <c r="C2225" s="249">
        <v>3</v>
      </c>
      <c r="D2225" s="55">
        <v>25030</v>
      </c>
      <c r="E2225" s="92">
        <v>0</v>
      </c>
      <c r="F2225" s="53" t="s">
        <v>438</v>
      </c>
      <c r="G2225" s="53" t="s">
        <v>569</v>
      </c>
      <c r="H2225" s="53" t="s">
        <v>570</v>
      </c>
      <c r="I2225" s="53" t="s">
        <v>827</v>
      </c>
      <c r="J2225" s="53" t="s">
        <v>571</v>
      </c>
      <c r="K2225" s="53" t="s">
        <v>826</v>
      </c>
      <c r="L2225" s="205">
        <v>0</v>
      </c>
      <c r="M2225" s="205">
        <v>0</v>
      </c>
      <c r="N2225" s="205">
        <v>0</v>
      </c>
      <c r="O2225" s="205">
        <v>0</v>
      </c>
      <c r="P2225" s="187">
        <v>0</v>
      </c>
      <c r="Q2225" s="188">
        <v>0</v>
      </c>
    </row>
    <row r="2226" spans="1:17" ht="11.25" customHeight="1">
      <c r="A2226" s="124">
        <f t="shared" si="34"/>
        <v>476</v>
      </c>
      <c r="B2226" s="53" t="s">
        <v>437</v>
      </c>
      <c r="C2226" s="249">
        <v>4</v>
      </c>
      <c r="D2226" s="55">
        <v>25304</v>
      </c>
      <c r="E2226" s="92">
        <v>0</v>
      </c>
      <c r="F2226" s="53" t="s">
        <v>438</v>
      </c>
      <c r="G2226" s="53" t="s">
        <v>569</v>
      </c>
      <c r="H2226" s="53" t="s">
        <v>570</v>
      </c>
      <c r="I2226" s="53" t="s">
        <v>827</v>
      </c>
      <c r="J2226" s="53" t="s">
        <v>571</v>
      </c>
      <c r="K2226" s="53" t="s">
        <v>826</v>
      </c>
      <c r="L2226" s="205">
        <v>0</v>
      </c>
      <c r="M2226" s="205">
        <v>0</v>
      </c>
      <c r="N2226" s="205">
        <v>0</v>
      </c>
      <c r="O2226" s="205">
        <v>0</v>
      </c>
      <c r="P2226" s="187">
        <v>0</v>
      </c>
      <c r="Q2226" s="188">
        <v>0</v>
      </c>
    </row>
    <row r="2227" spans="1:17" ht="11.25" customHeight="1">
      <c r="A2227" s="124">
        <f t="shared" si="34"/>
        <v>476</v>
      </c>
      <c r="B2227" s="53" t="s">
        <v>437</v>
      </c>
      <c r="C2227" s="249">
        <v>5</v>
      </c>
      <c r="D2227" s="55">
        <v>30034</v>
      </c>
      <c r="E2227" s="92">
        <v>0</v>
      </c>
      <c r="F2227" s="53" t="s">
        <v>438</v>
      </c>
      <c r="G2227" s="53" t="s">
        <v>569</v>
      </c>
      <c r="H2227" s="53" t="s">
        <v>570</v>
      </c>
      <c r="I2227" s="53" t="s">
        <v>827</v>
      </c>
      <c r="J2227" s="53" t="s">
        <v>571</v>
      </c>
      <c r="K2227" s="53" t="s">
        <v>826</v>
      </c>
      <c r="L2227" s="205">
        <v>0</v>
      </c>
      <c r="M2227" s="205">
        <v>0</v>
      </c>
      <c r="N2227" s="205">
        <v>0</v>
      </c>
      <c r="O2227" s="205">
        <v>0</v>
      </c>
      <c r="P2227" s="187">
        <v>0</v>
      </c>
      <c r="Q2227" s="188">
        <v>0</v>
      </c>
    </row>
    <row r="2228" spans="1:17" s="4" customFormat="1" ht="11.25" customHeight="1">
      <c r="A2228" s="124">
        <f t="shared" si="34"/>
        <v>476</v>
      </c>
      <c r="B2228" s="53" t="s">
        <v>437</v>
      </c>
      <c r="C2228" s="249">
        <v>6</v>
      </c>
      <c r="D2228" s="55">
        <v>30399</v>
      </c>
      <c r="E2228" s="92">
        <v>0</v>
      </c>
      <c r="F2228" s="53" t="s">
        <v>438</v>
      </c>
      <c r="G2228" s="53" t="s">
        <v>569</v>
      </c>
      <c r="H2228" s="53" t="s">
        <v>570</v>
      </c>
      <c r="I2228" s="53" t="s">
        <v>827</v>
      </c>
      <c r="J2228" s="53" t="s">
        <v>571</v>
      </c>
      <c r="K2228" s="53" t="s">
        <v>826</v>
      </c>
      <c r="L2228" s="205">
        <v>0</v>
      </c>
      <c r="M2228" s="205">
        <v>0</v>
      </c>
      <c r="N2228" s="205">
        <v>0</v>
      </c>
      <c r="O2228" s="205">
        <v>0</v>
      </c>
      <c r="P2228" s="187">
        <v>0</v>
      </c>
      <c r="Q2228" s="188">
        <v>0</v>
      </c>
    </row>
    <row r="2229" spans="1:17" ht="10.5" customHeight="1">
      <c r="A2229" s="267">
        <f t="shared" si="34"/>
        <v>477</v>
      </c>
      <c r="B2229" s="209" t="s">
        <v>441</v>
      </c>
      <c r="C2229" s="248">
        <v>0</v>
      </c>
      <c r="D2229" s="210"/>
      <c r="E2229" s="271">
        <f>SUM(E2230:E2235)</f>
        <v>3000</v>
      </c>
      <c r="F2229" s="209" t="s">
        <v>438</v>
      </c>
      <c r="G2229" s="209" t="s">
        <v>569</v>
      </c>
      <c r="H2229" s="209" t="s">
        <v>570</v>
      </c>
      <c r="I2229" s="209" t="s">
        <v>827</v>
      </c>
      <c r="J2229" s="209" t="s">
        <v>571</v>
      </c>
      <c r="K2229" s="209" t="s">
        <v>826</v>
      </c>
      <c r="L2229" s="244">
        <v>20004.871214999999</v>
      </c>
      <c r="M2229" s="244">
        <v>16247.377</v>
      </c>
      <c r="N2229" s="244">
        <v>0</v>
      </c>
      <c r="O2229" s="244">
        <v>9983</v>
      </c>
      <c r="P2229" s="211">
        <v>19123180.191547971</v>
      </c>
      <c r="Q2229" s="212">
        <v>0.95592618347920577</v>
      </c>
    </row>
    <row r="2230" spans="1:17" ht="11.25" customHeight="1">
      <c r="A2230" s="124">
        <f t="shared" si="34"/>
        <v>477</v>
      </c>
      <c r="B2230" s="53" t="s">
        <v>441</v>
      </c>
      <c r="C2230" s="249">
        <v>1</v>
      </c>
      <c r="D2230" s="55">
        <v>34749</v>
      </c>
      <c r="E2230" s="92">
        <v>500</v>
      </c>
      <c r="F2230" s="53" t="s">
        <v>438</v>
      </c>
      <c r="G2230" s="53" t="s">
        <v>569</v>
      </c>
      <c r="H2230" s="53" t="s">
        <v>570</v>
      </c>
      <c r="I2230" s="53" t="s">
        <v>827</v>
      </c>
      <c r="J2230" s="53" t="s">
        <v>571</v>
      </c>
      <c r="K2230" s="53" t="s">
        <v>826</v>
      </c>
      <c r="L2230" s="234">
        <v>3439.4471610000001</v>
      </c>
      <c r="M2230" s="234">
        <v>2826.8580000000002</v>
      </c>
      <c r="N2230" s="234">
        <v>0</v>
      </c>
      <c r="O2230" s="234">
        <v>2210</v>
      </c>
      <c r="P2230" s="187">
        <v>3325979.4373718537</v>
      </c>
      <c r="Q2230" s="188">
        <v>0.96700989481252664</v>
      </c>
    </row>
    <row r="2231" spans="1:17" ht="11.25" customHeight="1">
      <c r="A2231" s="124">
        <f t="shared" si="34"/>
        <v>477</v>
      </c>
      <c r="B2231" s="53" t="s">
        <v>441</v>
      </c>
      <c r="C2231" s="249">
        <v>2</v>
      </c>
      <c r="D2231" s="55">
        <v>35151</v>
      </c>
      <c r="E2231" s="92">
        <v>500</v>
      </c>
      <c r="F2231" s="53" t="s">
        <v>438</v>
      </c>
      <c r="G2231" s="53" t="s">
        <v>569</v>
      </c>
      <c r="H2231" s="53" t="s">
        <v>570</v>
      </c>
      <c r="I2231" s="53" t="s">
        <v>827</v>
      </c>
      <c r="J2231" s="53" t="s">
        <v>571</v>
      </c>
      <c r="K2231" s="53" t="s">
        <v>826</v>
      </c>
      <c r="L2231" s="234">
        <v>3124.0985690000002</v>
      </c>
      <c r="M2231" s="234">
        <v>2555.2399999999998</v>
      </c>
      <c r="N2231" s="234">
        <v>0</v>
      </c>
      <c r="O2231" s="234">
        <v>2371</v>
      </c>
      <c r="P2231" s="187">
        <v>3009303.4901463999</v>
      </c>
      <c r="Q2231" s="188">
        <v>0.96325497537347382</v>
      </c>
    </row>
    <row r="2232" spans="1:17" ht="11.25" customHeight="1">
      <c r="A2232" s="124">
        <f t="shared" si="34"/>
        <v>477</v>
      </c>
      <c r="B2232" s="53" t="s">
        <v>441</v>
      </c>
      <c r="C2232" s="249">
        <v>3</v>
      </c>
      <c r="D2232" s="55">
        <v>37625</v>
      </c>
      <c r="E2232" s="92">
        <v>500</v>
      </c>
      <c r="F2232" s="53" t="s">
        <v>438</v>
      </c>
      <c r="G2232" s="53" t="s">
        <v>569</v>
      </c>
      <c r="H2232" s="53" t="s">
        <v>570</v>
      </c>
      <c r="I2232" s="53" t="s">
        <v>827</v>
      </c>
      <c r="J2232" s="53" t="s">
        <v>571</v>
      </c>
      <c r="K2232" s="53" t="s">
        <v>826</v>
      </c>
      <c r="L2232" s="234">
        <v>3398.7607900000003</v>
      </c>
      <c r="M2232" s="234">
        <v>2777.6019999999999</v>
      </c>
      <c r="N2232" s="234">
        <v>0</v>
      </c>
      <c r="O2232" s="234">
        <v>1050</v>
      </c>
      <c r="P2232" s="187">
        <v>3262628.5206432804</v>
      </c>
      <c r="Q2232" s="188">
        <v>0.9599464988070785</v>
      </c>
    </row>
    <row r="2233" spans="1:17" s="4" customFormat="1" ht="11.25" customHeight="1">
      <c r="A2233" s="124">
        <f t="shared" si="34"/>
        <v>477</v>
      </c>
      <c r="B2233" s="53" t="s">
        <v>441</v>
      </c>
      <c r="C2233" s="249">
        <v>4</v>
      </c>
      <c r="D2233" s="55">
        <v>37919</v>
      </c>
      <c r="E2233" s="92">
        <v>500</v>
      </c>
      <c r="F2233" s="53" t="s">
        <v>438</v>
      </c>
      <c r="G2233" s="53" t="s">
        <v>569</v>
      </c>
      <c r="H2233" s="53" t="s">
        <v>570</v>
      </c>
      <c r="I2233" s="53" t="s">
        <v>827</v>
      </c>
      <c r="J2233" s="53" t="s">
        <v>571</v>
      </c>
      <c r="K2233" s="53" t="s">
        <v>826</v>
      </c>
      <c r="L2233" s="234">
        <v>3587.2768490000003</v>
      </c>
      <c r="M2233" s="234">
        <v>2904.6469999999999</v>
      </c>
      <c r="N2233" s="234">
        <v>0</v>
      </c>
      <c r="O2233" s="234">
        <v>593</v>
      </c>
      <c r="P2233" s="187">
        <v>3414401.2961878227</v>
      </c>
      <c r="Q2233" s="188">
        <v>0.95180869498255516</v>
      </c>
    </row>
    <row r="2234" spans="1:17" ht="11.25" customHeight="1">
      <c r="A2234" s="124">
        <f t="shared" si="34"/>
        <v>477</v>
      </c>
      <c r="B2234" s="53" t="s">
        <v>441</v>
      </c>
      <c r="C2234" s="249">
        <v>5</v>
      </c>
      <c r="D2234" s="55">
        <v>38120</v>
      </c>
      <c r="E2234" s="92">
        <v>500</v>
      </c>
      <c r="F2234" s="53" t="s">
        <v>438</v>
      </c>
      <c r="G2234" s="53" t="s">
        <v>569</v>
      </c>
      <c r="H2234" s="53" t="s">
        <v>570</v>
      </c>
      <c r="I2234" s="53" t="s">
        <v>827</v>
      </c>
      <c r="J2234" s="53" t="s">
        <v>571</v>
      </c>
      <c r="K2234" s="53" t="s">
        <v>826</v>
      </c>
      <c r="L2234" s="234">
        <v>3140.611316</v>
      </c>
      <c r="M2234" s="234">
        <v>2553.3510000000001</v>
      </c>
      <c r="N2234" s="234">
        <v>0</v>
      </c>
      <c r="O2234" s="234">
        <v>2011</v>
      </c>
      <c r="P2234" s="187">
        <v>2985568.2812119704</v>
      </c>
      <c r="Q2234" s="188">
        <v>0.95063284845273421</v>
      </c>
    </row>
    <row r="2235" spans="1:17" s="4" customFormat="1" ht="11.25" customHeight="1">
      <c r="A2235" s="124">
        <f t="shared" si="34"/>
        <v>477</v>
      </c>
      <c r="B2235" s="53" t="s">
        <v>441</v>
      </c>
      <c r="C2235" s="249">
        <v>6</v>
      </c>
      <c r="D2235" s="55">
        <v>38389</v>
      </c>
      <c r="E2235" s="92">
        <v>500</v>
      </c>
      <c r="F2235" s="53" t="s">
        <v>438</v>
      </c>
      <c r="G2235" s="53" t="s">
        <v>569</v>
      </c>
      <c r="H2235" s="53" t="s">
        <v>570</v>
      </c>
      <c r="I2235" s="53" t="s">
        <v>827</v>
      </c>
      <c r="J2235" s="53" t="s">
        <v>571</v>
      </c>
      <c r="K2235" s="53" t="s">
        <v>826</v>
      </c>
      <c r="L2235" s="234">
        <v>3314.6765300000002</v>
      </c>
      <c r="M2235" s="234">
        <v>2629.6790000000001</v>
      </c>
      <c r="N2235" s="234">
        <v>0</v>
      </c>
      <c r="O2235" s="234">
        <v>1748</v>
      </c>
      <c r="P2235" s="187">
        <v>3125299.1659866446</v>
      </c>
      <c r="Q2235" s="188">
        <v>0.94286701513726412</v>
      </c>
    </row>
    <row r="2236" spans="1:17" ht="11.25" customHeight="1">
      <c r="A2236" s="267">
        <f t="shared" si="34"/>
        <v>478</v>
      </c>
      <c r="B2236" s="209" t="s">
        <v>1088</v>
      </c>
      <c r="C2236" s="248">
        <v>0</v>
      </c>
      <c r="D2236" s="210"/>
      <c r="E2236" s="271">
        <f>SUM(E2237:E2239)</f>
        <v>1980</v>
      </c>
      <c r="F2236" s="209" t="s">
        <v>989</v>
      </c>
      <c r="G2236" s="209" t="s">
        <v>326</v>
      </c>
      <c r="H2236" s="209" t="s">
        <v>1089</v>
      </c>
      <c r="I2236" s="209" t="s">
        <v>827</v>
      </c>
      <c r="J2236" s="209" t="s">
        <v>571</v>
      </c>
      <c r="K2236" s="209" t="s">
        <v>826</v>
      </c>
      <c r="L2236" s="244">
        <v>10230.939999999999</v>
      </c>
      <c r="M2236" s="244">
        <v>7323.3550000000005</v>
      </c>
      <c r="N2236" s="244">
        <v>0</v>
      </c>
      <c r="O2236" s="244">
        <v>3126.6</v>
      </c>
      <c r="P2236" s="211">
        <v>9276653.9387406129</v>
      </c>
      <c r="Q2236" s="212">
        <v>0.90672547573738238</v>
      </c>
    </row>
    <row r="2237" spans="1:17" ht="11.25" customHeight="1">
      <c r="A2237" s="124">
        <f t="shared" si="34"/>
        <v>478</v>
      </c>
      <c r="B2237" s="53" t="s">
        <v>1088</v>
      </c>
      <c r="C2237" s="249">
        <v>1</v>
      </c>
      <c r="D2237" s="55">
        <v>41807</v>
      </c>
      <c r="E2237" s="92">
        <v>660</v>
      </c>
      <c r="F2237" s="123" t="s">
        <v>989</v>
      </c>
      <c r="G2237" s="123" t="s">
        <v>326</v>
      </c>
      <c r="H2237" s="123" t="s">
        <v>1089</v>
      </c>
      <c r="I2237" s="53" t="s">
        <v>827</v>
      </c>
      <c r="J2237" s="53" t="s">
        <v>571</v>
      </c>
      <c r="K2237" s="53" t="s">
        <v>826</v>
      </c>
      <c r="L2237" s="234">
        <v>3664.18</v>
      </c>
      <c r="M2237" s="234">
        <v>2534.431</v>
      </c>
      <c r="N2237" s="234">
        <v>0</v>
      </c>
      <c r="O2237" s="234">
        <v>797.4</v>
      </c>
      <c r="P2237" s="187">
        <v>3209554.6374907224</v>
      </c>
      <c r="Q2237" s="188">
        <v>0.87592712079939372</v>
      </c>
    </row>
    <row r="2238" spans="1:17" ht="11.25" customHeight="1">
      <c r="A2238" s="124">
        <f t="shared" si="34"/>
        <v>478</v>
      </c>
      <c r="B2238" s="53" t="s">
        <v>1088</v>
      </c>
      <c r="C2238" s="249">
        <v>2</v>
      </c>
      <c r="D2238" s="55">
        <v>42307</v>
      </c>
      <c r="E2238" s="92">
        <v>660</v>
      </c>
      <c r="F2238" s="123" t="s">
        <v>989</v>
      </c>
      <c r="G2238" s="123" t="s">
        <v>326</v>
      </c>
      <c r="H2238" s="123" t="s">
        <v>1089</v>
      </c>
      <c r="I2238" s="53" t="s">
        <v>827</v>
      </c>
      <c r="J2238" s="53" t="s">
        <v>571</v>
      </c>
      <c r="K2238" s="53" t="s">
        <v>826</v>
      </c>
      <c r="L2238" s="234">
        <v>3590.68</v>
      </c>
      <c r="M2238" s="234">
        <v>2587.92</v>
      </c>
      <c r="N2238" s="234">
        <v>0</v>
      </c>
      <c r="O2238" s="234">
        <v>907.4</v>
      </c>
      <c r="P2238" s="187">
        <v>3277575.0673289453</v>
      </c>
      <c r="Q2238" s="188">
        <v>0.91280065818422851</v>
      </c>
    </row>
    <row r="2239" spans="1:17" s="4" customFormat="1" ht="11.25" customHeight="1">
      <c r="A2239" s="124">
        <f t="shared" si="34"/>
        <v>478</v>
      </c>
      <c r="B2239" s="53" t="s">
        <v>1088</v>
      </c>
      <c r="C2239" s="249">
        <v>3</v>
      </c>
      <c r="D2239" s="55">
        <v>42458</v>
      </c>
      <c r="E2239" s="92">
        <v>660</v>
      </c>
      <c r="F2239" s="123" t="s">
        <v>989</v>
      </c>
      <c r="G2239" s="123" t="s">
        <v>326</v>
      </c>
      <c r="H2239" s="123" t="s">
        <v>1089</v>
      </c>
      <c r="I2239" s="53" t="s">
        <v>827</v>
      </c>
      <c r="J2239" s="53" t="s">
        <v>571</v>
      </c>
      <c r="K2239" s="53" t="s">
        <v>826</v>
      </c>
      <c r="L2239" s="234">
        <v>2976.08</v>
      </c>
      <c r="M2239" s="234">
        <v>2201.0039999999999</v>
      </c>
      <c r="N2239" s="234">
        <v>0</v>
      </c>
      <c r="O2239" s="234">
        <v>1421.8</v>
      </c>
      <c r="P2239" s="187">
        <v>2789524.2339209463</v>
      </c>
      <c r="Q2239" s="188">
        <v>0.93731493572785218</v>
      </c>
    </row>
    <row r="2240" spans="1:17" ht="11.25" customHeight="1">
      <c r="A2240" s="267">
        <f t="shared" si="34"/>
        <v>479</v>
      </c>
      <c r="B2240" s="209" t="s">
        <v>1005</v>
      </c>
      <c r="C2240" s="248">
        <v>0</v>
      </c>
      <c r="D2240" s="219"/>
      <c r="E2240" s="271">
        <f>SUM(E2241:E2244)</f>
        <v>2400</v>
      </c>
      <c r="F2240" s="218" t="s">
        <v>523</v>
      </c>
      <c r="G2240" s="218" t="s">
        <v>326</v>
      </c>
      <c r="H2240" s="218" t="s">
        <v>1006</v>
      </c>
      <c r="I2240" s="218" t="s">
        <v>827</v>
      </c>
      <c r="J2240" s="218" t="s">
        <v>571</v>
      </c>
      <c r="K2240" s="218" t="s">
        <v>826</v>
      </c>
      <c r="L2240" s="244">
        <v>18026.669999999998</v>
      </c>
      <c r="M2240" s="244">
        <v>14616.800000000001</v>
      </c>
      <c r="N2240" s="244">
        <v>0</v>
      </c>
      <c r="O2240" s="244">
        <v>1737.6</v>
      </c>
      <c r="P2240" s="211">
        <v>16383683.080337729</v>
      </c>
      <c r="Q2240" s="212">
        <v>0.90885799098434328</v>
      </c>
    </row>
    <row r="2241" spans="1:17" ht="11.25" customHeight="1">
      <c r="A2241" s="124">
        <f t="shared" si="34"/>
        <v>479</v>
      </c>
      <c r="B2241" s="53" t="s">
        <v>1005</v>
      </c>
      <c r="C2241" s="250">
        <v>1</v>
      </c>
      <c r="D2241" s="138">
        <v>41708</v>
      </c>
      <c r="E2241" s="128">
        <v>600</v>
      </c>
      <c r="F2241" s="136" t="s">
        <v>523</v>
      </c>
      <c r="G2241" s="136" t="s">
        <v>326</v>
      </c>
      <c r="H2241" s="136" t="s">
        <v>1006</v>
      </c>
      <c r="I2241" s="136" t="s">
        <v>827</v>
      </c>
      <c r="J2241" s="136" t="s">
        <v>571</v>
      </c>
      <c r="K2241" s="136" t="s">
        <v>826</v>
      </c>
      <c r="L2241" s="234">
        <v>4166.96</v>
      </c>
      <c r="M2241" s="234">
        <v>3334.5</v>
      </c>
      <c r="N2241" s="234">
        <v>0</v>
      </c>
      <c r="O2241" s="234">
        <v>622.70000000000005</v>
      </c>
      <c r="P2241" s="187">
        <v>3738254.8848610329</v>
      </c>
      <c r="Q2241" s="188">
        <v>0.89711801525837376</v>
      </c>
    </row>
    <row r="2242" spans="1:17" s="4" customFormat="1" ht="11.25" customHeight="1">
      <c r="A2242" s="124">
        <f t="shared" si="34"/>
        <v>479</v>
      </c>
      <c r="B2242" s="53" t="s">
        <v>1005</v>
      </c>
      <c r="C2242" s="249">
        <v>2</v>
      </c>
      <c r="D2242" s="55">
        <v>41728</v>
      </c>
      <c r="E2242" s="92">
        <v>600</v>
      </c>
      <c r="F2242" s="53" t="s">
        <v>523</v>
      </c>
      <c r="G2242" s="53" t="s">
        <v>326</v>
      </c>
      <c r="H2242" s="53" t="s">
        <v>1006</v>
      </c>
      <c r="I2242" s="53" t="s">
        <v>827</v>
      </c>
      <c r="J2242" s="53" t="s">
        <v>571</v>
      </c>
      <c r="K2242" s="53" t="s">
        <v>826</v>
      </c>
      <c r="L2242" s="234">
        <v>4497.62</v>
      </c>
      <c r="M2242" s="234">
        <v>3634.9</v>
      </c>
      <c r="N2242" s="234">
        <v>0</v>
      </c>
      <c r="O2242" s="234">
        <v>527.29999999999995</v>
      </c>
      <c r="P2242" s="187">
        <v>4074573.6283510239</v>
      </c>
      <c r="Q2242" s="188">
        <v>0.90593994787265797</v>
      </c>
    </row>
    <row r="2243" spans="1:17" ht="11.25" customHeight="1">
      <c r="A2243" s="124">
        <f t="shared" si="34"/>
        <v>479</v>
      </c>
      <c r="B2243" s="53" t="s">
        <v>1005</v>
      </c>
      <c r="C2243" s="249">
        <v>3</v>
      </c>
      <c r="D2243" s="55">
        <v>41729</v>
      </c>
      <c r="E2243" s="92">
        <v>600</v>
      </c>
      <c r="F2243" s="123" t="s">
        <v>523</v>
      </c>
      <c r="G2243" s="123" t="s">
        <v>326</v>
      </c>
      <c r="H2243" s="123" t="s">
        <v>1006</v>
      </c>
      <c r="I2243" s="53" t="s">
        <v>827</v>
      </c>
      <c r="J2243" s="53" t="s">
        <v>571</v>
      </c>
      <c r="K2243" s="53" t="s">
        <v>826</v>
      </c>
      <c r="L2243" s="234">
        <v>4691.43</v>
      </c>
      <c r="M2243" s="234">
        <v>3842.8</v>
      </c>
      <c r="N2243" s="234">
        <v>0</v>
      </c>
      <c r="O2243" s="234">
        <v>230.7</v>
      </c>
      <c r="P2243" s="187">
        <v>4306639.803575905</v>
      </c>
      <c r="Q2243" s="188">
        <v>0.91798019017141996</v>
      </c>
    </row>
    <row r="2244" spans="1:17" s="4" customFormat="1" ht="11.25" customHeight="1">
      <c r="A2244" s="124">
        <f t="shared" ref="A2244:A2307" si="35">IF(C2244&gt;0,A2243,A2243+1)</f>
        <v>479</v>
      </c>
      <c r="B2244" s="53" t="s">
        <v>1005</v>
      </c>
      <c r="C2244" s="249">
        <v>4</v>
      </c>
      <c r="D2244" s="55">
        <v>42089</v>
      </c>
      <c r="E2244" s="92">
        <v>600</v>
      </c>
      <c r="F2244" s="123" t="s">
        <v>523</v>
      </c>
      <c r="G2244" s="123" t="s">
        <v>326</v>
      </c>
      <c r="H2244" s="123" t="s">
        <v>1006</v>
      </c>
      <c r="I2244" s="53" t="s">
        <v>827</v>
      </c>
      <c r="J2244" s="53" t="s">
        <v>571</v>
      </c>
      <c r="K2244" s="53" t="s">
        <v>826</v>
      </c>
      <c r="L2244" s="234">
        <v>4670.66</v>
      </c>
      <c r="M2244" s="234">
        <v>3804.6</v>
      </c>
      <c r="N2244" s="234">
        <v>0</v>
      </c>
      <c r="O2244" s="234">
        <v>356.9</v>
      </c>
      <c r="P2244" s="187">
        <v>4264214.7635497684</v>
      </c>
      <c r="Q2244" s="188">
        <v>0.91297905725310091</v>
      </c>
    </row>
    <row r="2245" spans="1:17" ht="11.25" customHeight="1">
      <c r="A2245" s="267">
        <f t="shared" si="35"/>
        <v>480</v>
      </c>
      <c r="B2245" s="209" t="s">
        <v>384</v>
      </c>
      <c r="C2245" s="248">
        <v>0</v>
      </c>
      <c r="D2245" s="210"/>
      <c r="E2245" s="271">
        <f>SUM(E2246:E2248)</f>
        <v>94.199999999999989</v>
      </c>
      <c r="F2245" s="258" t="s">
        <v>879</v>
      </c>
      <c r="G2245" s="258" t="s">
        <v>569</v>
      </c>
      <c r="H2245" s="258" t="s">
        <v>358</v>
      </c>
      <c r="I2245" s="209" t="s">
        <v>94</v>
      </c>
      <c r="J2245" s="209"/>
      <c r="K2245" s="209"/>
      <c r="L2245" s="244">
        <v>450.33699999999999</v>
      </c>
      <c r="M2245" s="244">
        <v>0</v>
      </c>
      <c r="N2245" s="244">
        <v>0</v>
      </c>
      <c r="O2245" s="244">
        <v>0</v>
      </c>
      <c r="P2245" s="211">
        <v>0</v>
      </c>
      <c r="Q2245" s="212">
        <v>0</v>
      </c>
    </row>
    <row r="2246" spans="1:17" ht="11.25" customHeight="1">
      <c r="A2246" s="124">
        <f t="shared" si="35"/>
        <v>480</v>
      </c>
      <c r="B2246" s="53" t="s">
        <v>384</v>
      </c>
      <c r="C2246" s="249">
        <v>1</v>
      </c>
      <c r="D2246" s="55">
        <v>33694</v>
      </c>
      <c r="E2246" s="8">
        <v>31.4</v>
      </c>
      <c r="F2246" s="53" t="s">
        <v>879</v>
      </c>
      <c r="G2246" s="53" t="s">
        <v>569</v>
      </c>
      <c r="H2246" s="53" t="s">
        <v>358</v>
      </c>
      <c r="I2246" s="53" t="s">
        <v>94</v>
      </c>
      <c r="J2246" s="53"/>
      <c r="K2246" s="53"/>
      <c r="L2246" s="234">
        <v>139.60845</v>
      </c>
      <c r="M2246" s="205">
        <v>0</v>
      </c>
      <c r="N2246" s="205">
        <v>0</v>
      </c>
      <c r="O2246" s="205">
        <v>0</v>
      </c>
      <c r="P2246" s="187">
        <v>0</v>
      </c>
      <c r="Q2246" s="188">
        <v>0</v>
      </c>
    </row>
    <row r="2247" spans="1:17" ht="11.25" customHeight="1">
      <c r="A2247" s="124">
        <f t="shared" si="35"/>
        <v>480</v>
      </c>
      <c r="B2247" s="53" t="s">
        <v>384</v>
      </c>
      <c r="C2247" s="249">
        <v>2</v>
      </c>
      <c r="D2247" s="55">
        <v>33700</v>
      </c>
      <c r="E2247" s="8">
        <v>31.4</v>
      </c>
      <c r="F2247" s="53" t="s">
        <v>879</v>
      </c>
      <c r="G2247" s="53" t="s">
        <v>569</v>
      </c>
      <c r="H2247" s="53" t="s">
        <v>358</v>
      </c>
      <c r="I2247" s="53" t="s">
        <v>94</v>
      </c>
      <c r="J2247" s="53"/>
      <c r="K2247" s="53"/>
      <c r="L2247" s="234">
        <v>165.27944999999997</v>
      </c>
      <c r="M2247" s="205">
        <v>0</v>
      </c>
      <c r="N2247" s="205">
        <v>0</v>
      </c>
      <c r="O2247" s="205">
        <v>0</v>
      </c>
      <c r="P2247" s="187">
        <v>0</v>
      </c>
      <c r="Q2247" s="188">
        <v>0</v>
      </c>
    </row>
    <row r="2248" spans="1:17" s="4" customFormat="1" ht="11.25" customHeight="1">
      <c r="A2248" s="124">
        <f t="shared" si="35"/>
        <v>480</v>
      </c>
      <c r="B2248" s="53" t="s">
        <v>384</v>
      </c>
      <c r="C2248" s="249">
        <v>3</v>
      </c>
      <c r="D2248" s="55">
        <v>33697</v>
      </c>
      <c r="E2248" s="8">
        <v>31.4</v>
      </c>
      <c r="F2248" s="53" t="s">
        <v>879</v>
      </c>
      <c r="G2248" s="53" t="s">
        <v>569</v>
      </c>
      <c r="H2248" s="53" t="s">
        <v>358</v>
      </c>
      <c r="I2248" s="53" t="s">
        <v>94</v>
      </c>
      <c r="J2248" s="53"/>
      <c r="K2248" s="53"/>
      <c r="L2248" s="234">
        <v>145.44910000000002</v>
      </c>
      <c r="M2248" s="205">
        <v>0</v>
      </c>
      <c r="N2248" s="205">
        <v>0</v>
      </c>
      <c r="O2248" s="205">
        <v>0</v>
      </c>
      <c r="P2248" s="187">
        <v>0</v>
      </c>
      <c r="Q2248" s="188">
        <v>0</v>
      </c>
    </row>
    <row r="2249" spans="1:17" ht="11.25" customHeight="1">
      <c r="A2249" s="267">
        <f t="shared" si="35"/>
        <v>481</v>
      </c>
      <c r="B2249" s="209" t="s">
        <v>310</v>
      </c>
      <c r="C2249" s="248">
        <v>0</v>
      </c>
      <c r="D2249" s="210"/>
      <c r="E2249" s="271">
        <f>SUM(E2250:E2255)</f>
        <v>1760</v>
      </c>
      <c r="F2249" s="209" t="s">
        <v>300</v>
      </c>
      <c r="G2249" s="209" t="s">
        <v>569</v>
      </c>
      <c r="H2249" s="209" t="s">
        <v>570</v>
      </c>
      <c r="I2249" s="209" t="s">
        <v>827</v>
      </c>
      <c r="J2249" s="209" t="s">
        <v>571</v>
      </c>
      <c r="K2249" s="209" t="s">
        <v>826</v>
      </c>
      <c r="L2249" s="244">
        <v>9916.4196489999995</v>
      </c>
      <c r="M2249" s="244">
        <v>6975.2839999999997</v>
      </c>
      <c r="N2249" s="244">
        <v>199.59312700000001</v>
      </c>
      <c r="O2249" s="244">
        <v>5918</v>
      </c>
      <c r="P2249" s="211">
        <v>9721603.4013876002</v>
      </c>
      <c r="Q2249" s="212">
        <v>0.98035417474168263</v>
      </c>
    </row>
    <row r="2250" spans="1:17" s="4" customFormat="1" ht="11.25" customHeight="1">
      <c r="A2250" s="124">
        <f t="shared" si="35"/>
        <v>481</v>
      </c>
      <c r="B2250" s="53" t="s">
        <v>310</v>
      </c>
      <c r="C2250" s="249">
        <v>1</v>
      </c>
      <c r="D2250" s="55">
        <v>32165</v>
      </c>
      <c r="E2250" s="92">
        <v>110</v>
      </c>
      <c r="F2250" s="53" t="s">
        <v>300</v>
      </c>
      <c r="G2250" s="53" t="s">
        <v>569</v>
      </c>
      <c r="H2250" s="53" t="s">
        <v>570</v>
      </c>
      <c r="I2250" s="53" t="s">
        <v>827</v>
      </c>
      <c r="J2250" s="53" t="s">
        <v>571</v>
      </c>
      <c r="K2250" s="53" t="s">
        <v>826</v>
      </c>
      <c r="L2250" s="234">
        <v>406.04113899999999</v>
      </c>
      <c r="M2250" s="234">
        <v>366.97899999999998</v>
      </c>
      <c r="N2250" s="234">
        <v>22.129000000000001</v>
      </c>
      <c r="O2250" s="234">
        <v>447</v>
      </c>
      <c r="P2250" s="187">
        <v>527262.20616178727</v>
      </c>
      <c r="Q2250" s="188">
        <v>1.2985438063254651</v>
      </c>
    </row>
    <row r="2251" spans="1:17" ht="11.25" customHeight="1">
      <c r="A2251" s="124">
        <f t="shared" si="35"/>
        <v>481</v>
      </c>
      <c r="B2251" s="53" t="s">
        <v>310</v>
      </c>
      <c r="C2251" s="249">
        <v>2</v>
      </c>
      <c r="D2251" s="55">
        <v>32578</v>
      </c>
      <c r="E2251" s="92">
        <v>110</v>
      </c>
      <c r="F2251" s="53" t="s">
        <v>300</v>
      </c>
      <c r="G2251" s="53" t="s">
        <v>569</v>
      </c>
      <c r="H2251" s="53" t="s">
        <v>570</v>
      </c>
      <c r="I2251" s="53" t="s">
        <v>827</v>
      </c>
      <c r="J2251" s="53" t="s">
        <v>571</v>
      </c>
      <c r="K2251" s="53" t="s">
        <v>826</v>
      </c>
      <c r="L2251" s="234">
        <v>400.52027199999998</v>
      </c>
      <c r="M2251" s="234">
        <v>366.43700000000001</v>
      </c>
      <c r="N2251" s="234">
        <v>22.446999999999999</v>
      </c>
      <c r="O2251" s="234">
        <v>495</v>
      </c>
      <c r="P2251" s="187">
        <v>527279.7170955831</v>
      </c>
      <c r="Q2251" s="188">
        <v>1.3164869644740058</v>
      </c>
    </row>
    <row r="2252" spans="1:17" ht="11.25" customHeight="1">
      <c r="A2252" s="124">
        <f t="shared" si="35"/>
        <v>481</v>
      </c>
      <c r="B2252" s="53" t="s">
        <v>310</v>
      </c>
      <c r="C2252" s="249">
        <v>3</v>
      </c>
      <c r="D2252" s="55">
        <v>32960</v>
      </c>
      <c r="E2252" s="92">
        <v>110</v>
      </c>
      <c r="F2252" s="53" t="s">
        <v>300</v>
      </c>
      <c r="G2252" s="53" t="s">
        <v>569</v>
      </c>
      <c r="H2252" s="53" t="s">
        <v>570</v>
      </c>
      <c r="I2252" s="53" t="s">
        <v>827</v>
      </c>
      <c r="J2252" s="53" t="s">
        <v>571</v>
      </c>
      <c r="K2252" s="53" t="s">
        <v>826</v>
      </c>
      <c r="L2252" s="234">
        <v>403.47424799999999</v>
      </c>
      <c r="M2252" s="234">
        <v>366.66200000000003</v>
      </c>
      <c r="N2252" s="234">
        <v>22.466999999999999</v>
      </c>
      <c r="O2252" s="234">
        <v>558</v>
      </c>
      <c r="P2252" s="187">
        <v>528040.04399992945</v>
      </c>
      <c r="Q2252" s="188">
        <v>1.3087329528895471</v>
      </c>
    </row>
    <row r="2253" spans="1:17" ht="11.25" customHeight="1">
      <c r="A2253" s="124">
        <f t="shared" si="35"/>
        <v>481</v>
      </c>
      <c r="B2253" s="53" t="s">
        <v>1296</v>
      </c>
      <c r="C2253" s="249">
        <v>4</v>
      </c>
      <c r="D2253" s="55">
        <v>35846</v>
      </c>
      <c r="E2253" s="92">
        <v>110</v>
      </c>
      <c r="F2253" s="53" t="s">
        <v>300</v>
      </c>
      <c r="G2253" s="53" t="s">
        <v>569</v>
      </c>
      <c r="H2253" s="53" t="s">
        <v>570</v>
      </c>
      <c r="I2253" s="53" t="s">
        <v>827</v>
      </c>
      <c r="J2253" s="53" t="s">
        <v>571</v>
      </c>
      <c r="K2253" s="53" t="s">
        <v>826</v>
      </c>
      <c r="L2253" s="234">
        <v>317.63015899999999</v>
      </c>
      <c r="M2253" s="234">
        <v>283.52100000000002</v>
      </c>
      <c r="N2253" s="234">
        <v>18.329999999999998</v>
      </c>
      <c r="O2253" s="234">
        <v>747</v>
      </c>
      <c r="P2253" s="187">
        <v>412173.13707252883</v>
      </c>
      <c r="Q2253" s="188">
        <v>1.2976511373169979</v>
      </c>
    </row>
    <row r="2254" spans="1:17" ht="11.25" customHeight="1">
      <c r="A2254" s="124">
        <f t="shared" si="35"/>
        <v>481</v>
      </c>
      <c r="B2254" s="53" t="s">
        <v>1297</v>
      </c>
      <c r="C2254" s="249">
        <v>5</v>
      </c>
      <c r="D2254" s="55">
        <v>43736</v>
      </c>
      <c r="E2254" s="92">
        <v>660</v>
      </c>
      <c r="F2254" s="123" t="s">
        <v>300</v>
      </c>
      <c r="G2254" s="123" t="s">
        <v>569</v>
      </c>
      <c r="H2254" s="123" t="s">
        <v>570</v>
      </c>
      <c r="I2254" s="53" t="s">
        <v>827</v>
      </c>
      <c r="J2254" s="53" t="s">
        <v>571</v>
      </c>
      <c r="K2254" s="53" t="s">
        <v>826</v>
      </c>
      <c r="L2254" s="234">
        <v>3939.213338</v>
      </c>
      <c r="M2254" s="234">
        <v>2602.8110000000001</v>
      </c>
      <c r="N2254" s="234">
        <v>56.701000000000001</v>
      </c>
      <c r="O2254" s="234">
        <v>1923</v>
      </c>
      <c r="P2254" s="187">
        <v>3609776.9538769899</v>
      </c>
      <c r="Q2254" s="188">
        <v>0.916370006938931</v>
      </c>
    </row>
    <row r="2255" spans="1:17" s="4" customFormat="1" ht="11.25" customHeight="1">
      <c r="A2255" s="124">
        <f t="shared" si="35"/>
        <v>481</v>
      </c>
      <c r="B2255" s="53" t="s">
        <v>1297</v>
      </c>
      <c r="C2255" s="249">
        <v>6</v>
      </c>
      <c r="D2255" s="55">
        <v>44286</v>
      </c>
      <c r="E2255" s="92">
        <v>660</v>
      </c>
      <c r="F2255" s="123" t="s">
        <v>300</v>
      </c>
      <c r="G2255" s="123" t="s">
        <v>569</v>
      </c>
      <c r="H2255" s="123" t="s">
        <v>570</v>
      </c>
      <c r="I2255" s="53" t="s">
        <v>827</v>
      </c>
      <c r="J2255" s="53" t="s">
        <v>571</v>
      </c>
      <c r="K2255" s="53" t="s">
        <v>826</v>
      </c>
      <c r="L2255" s="234">
        <v>4449.5404930000004</v>
      </c>
      <c r="M2255" s="234">
        <v>2988.8739999999998</v>
      </c>
      <c r="N2255" s="234">
        <v>57.519126999999997</v>
      </c>
      <c r="O2255" s="234">
        <v>1748</v>
      </c>
      <c r="P2255" s="187">
        <v>4117071.3431807798</v>
      </c>
      <c r="Q2255" s="188">
        <v>0.92528011592606929</v>
      </c>
    </row>
    <row r="2256" spans="1:17" ht="11.25" customHeight="1">
      <c r="A2256" s="267">
        <f t="shared" si="35"/>
        <v>482</v>
      </c>
      <c r="B2256" s="209" t="s">
        <v>131</v>
      </c>
      <c r="C2256" s="248">
        <v>0</v>
      </c>
      <c r="D2256" s="210"/>
      <c r="E2256" s="271">
        <f>SUM(E2257:E2261)</f>
        <v>0</v>
      </c>
      <c r="F2256" s="209" t="s">
        <v>955</v>
      </c>
      <c r="G2256" s="209" t="s">
        <v>326</v>
      </c>
      <c r="H2256" s="209" t="s">
        <v>132</v>
      </c>
      <c r="I2256" s="209" t="s">
        <v>827</v>
      </c>
      <c r="J2256" s="209" t="s">
        <v>576</v>
      </c>
      <c r="K2256" s="209" t="s">
        <v>513</v>
      </c>
      <c r="L2256" s="244">
        <v>0</v>
      </c>
      <c r="M2256" s="244">
        <v>0</v>
      </c>
      <c r="N2256" s="244">
        <v>0</v>
      </c>
      <c r="O2256" s="244">
        <v>0</v>
      </c>
      <c r="P2256" s="211">
        <v>0</v>
      </c>
      <c r="Q2256" s="212">
        <v>0</v>
      </c>
    </row>
    <row r="2257" spans="1:17" ht="11.25" customHeight="1">
      <c r="A2257" s="124">
        <f t="shared" si="35"/>
        <v>482</v>
      </c>
      <c r="B2257" s="53" t="s">
        <v>1412</v>
      </c>
      <c r="C2257" s="249">
        <v>1</v>
      </c>
      <c r="D2257" s="55">
        <v>37050</v>
      </c>
      <c r="E2257" s="92">
        <v>0</v>
      </c>
      <c r="F2257" s="53" t="s">
        <v>955</v>
      </c>
      <c r="G2257" s="53" t="s">
        <v>326</v>
      </c>
      <c r="H2257" s="53" t="s">
        <v>132</v>
      </c>
      <c r="I2257" s="53" t="s">
        <v>827</v>
      </c>
      <c r="J2257" s="53" t="s">
        <v>576</v>
      </c>
      <c r="K2257" s="53" t="s">
        <v>513</v>
      </c>
      <c r="L2257" s="205">
        <v>0</v>
      </c>
      <c r="M2257" s="205">
        <v>0</v>
      </c>
      <c r="N2257" s="205">
        <v>0</v>
      </c>
      <c r="O2257" s="205">
        <v>0</v>
      </c>
      <c r="P2257" s="187">
        <v>0</v>
      </c>
      <c r="Q2257" s="188">
        <v>0</v>
      </c>
    </row>
    <row r="2258" spans="1:17" s="4" customFormat="1" ht="11.25" customHeight="1">
      <c r="A2258" s="124">
        <f t="shared" si="35"/>
        <v>482</v>
      </c>
      <c r="B2258" s="53" t="s">
        <v>1412</v>
      </c>
      <c r="C2258" s="249">
        <v>2</v>
      </c>
      <c r="D2258" s="55">
        <v>37050</v>
      </c>
      <c r="E2258" s="92">
        <v>0</v>
      </c>
      <c r="F2258" s="53" t="s">
        <v>955</v>
      </c>
      <c r="G2258" s="53" t="s">
        <v>326</v>
      </c>
      <c r="H2258" s="53" t="s">
        <v>132</v>
      </c>
      <c r="I2258" s="53" t="s">
        <v>827</v>
      </c>
      <c r="J2258" s="53" t="s">
        <v>576</v>
      </c>
      <c r="K2258" s="53" t="s">
        <v>513</v>
      </c>
      <c r="L2258" s="205">
        <v>0</v>
      </c>
      <c r="M2258" s="205">
        <v>0</v>
      </c>
      <c r="N2258" s="205">
        <v>0</v>
      </c>
      <c r="O2258" s="205">
        <v>0</v>
      </c>
      <c r="P2258" s="187">
        <v>0</v>
      </c>
      <c r="Q2258" s="188">
        <v>0</v>
      </c>
    </row>
    <row r="2259" spans="1:17" s="4" customFormat="1" ht="11.25" customHeight="1">
      <c r="A2259" s="124">
        <f t="shared" si="35"/>
        <v>482</v>
      </c>
      <c r="B2259" s="53" t="s">
        <v>1412</v>
      </c>
      <c r="C2259" s="249">
        <v>3</v>
      </c>
      <c r="D2259" s="55">
        <v>37050</v>
      </c>
      <c r="E2259" s="92">
        <v>0</v>
      </c>
      <c r="F2259" s="53" t="s">
        <v>955</v>
      </c>
      <c r="G2259" s="53" t="s">
        <v>326</v>
      </c>
      <c r="H2259" s="53" t="s">
        <v>132</v>
      </c>
      <c r="I2259" s="53" t="s">
        <v>827</v>
      </c>
      <c r="J2259" s="53" t="s">
        <v>576</v>
      </c>
      <c r="K2259" s="53" t="s">
        <v>513</v>
      </c>
      <c r="L2259" s="205">
        <v>0</v>
      </c>
      <c r="M2259" s="205">
        <v>0</v>
      </c>
      <c r="N2259" s="205">
        <v>0</v>
      </c>
      <c r="O2259" s="205">
        <v>0</v>
      </c>
      <c r="P2259" s="187">
        <v>0</v>
      </c>
      <c r="Q2259" s="188">
        <v>0</v>
      </c>
    </row>
    <row r="2260" spans="1:17" ht="11.25" customHeight="1">
      <c r="A2260" s="124">
        <f t="shared" si="35"/>
        <v>482</v>
      </c>
      <c r="B2260" s="53" t="s">
        <v>1412</v>
      </c>
      <c r="C2260" s="249">
        <v>4</v>
      </c>
      <c r="D2260" s="55">
        <v>37050</v>
      </c>
      <c r="E2260" s="92">
        <v>0</v>
      </c>
      <c r="F2260" s="53" t="s">
        <v>955</v>
      </c>
      <c r="G2260" s="53" t="s">
        <v>326</v>
      </c>
      <c r="H2260" s="53" t="s">
        <v>132</v>
      </c>
      <c r="I2260" s="53" t="s">
        <v>827</v>
      </c>
      <c r="J2260" s="53" t="s">
        <v>576</v>
      </c>
      <c r="K2260" s="53" t="s">
        <v>513</v>
      </c>
      <c r="L2260" s="205">
        <v>0</v>
      </c>
      <c r="M2260" s="205">
        <v>0</v>
      </c>
      <c r="N2260" s="205">
        <v>0</v>
      </c>
      <c r="O2260" s="205">
        <v>0</v>
      </c>
      <c r="P2260" s="187">
        <v>0</v>
      </c>
      <c r="Q2260" s="188">
        <v>0</v>
      </c>
    </row>
    <row r="2261" spans="1:17" ht="11.25" customHeight="1">
      <c r="A2261" s="124">
        <f t="shared" si="35"/>
        <v>482</v>
      </c>
      <c r="B2261" s="53" t="s">
        <v>1412</v>
      </c>
      <c r="C2261" s="249">
        <v>5</v>
      </c>
      <c r="D2261" s="55">
        <v>37216</v>
      </c>
      <c r="E2261" s="92">
        <v>0</v>
      </c>
      <c r="F2261" s="53" t="s">
        <v>955</v>
      </c>
      <c r="G2261" s="53" t="s">
        <v>326</v>
      </c>
      <c r="H2261" s="53" t="s">
        <v>132</v>
      </c>
      <c r="I2261" s="53" t="s">
        <v>827</v>
      </c>
      <c r="J2261" s="53" t="s">
        <v>576</v>
      </c>
      <c r="K2261" s="53" t="s">
        <v>513</v>
      </c>
      <c r="L2261" s="205">
        <v>0</v>
      </c>
      <c r="M2261" s="205">
        <v>0</v>
      </c>
      <c r="N2261" s="205">
        <v>0</v>
      </c>
      <c r="O2261" s="205">
        <v>0</v>
      </c>
      <c r="P2261" s="187">
        <v>0</v>
      </c>
      <c r="Q2261" s="188">
        <v>0</v>
      </c>
    </row>
    <row r="2262" spans="1:17" ht="11.25" customHeight="1">
      <c r="A2262" s="267">
        <f t="shared" si="35"/>
        <v>483</v>
      </c>
      <c r="B2262" s="209" t="s">
        <v>949</v>
      </c>
      <c r="C2262" s="248">
        <v>0</v>
      </c>
      <c r="D2262" s="210"/>
      <c r="E2262" s="271">
        <f>SUM(E2263:E2266)</f>
        <v>1400</v>
      </c>
      <c r="F2262" s="209" t="s">
        <v>532</v>
      </c>
      <c r="G2262" s="209" t="s">
        <v>569</v>
      </c>
      <c r="H2262" s="209" t="s">
        <v>518</v>
      </c>
      <c r="I2262" s="209" t="s">
        <v>368</v>
      </c>
      <c r="J2262" s="209"/>
      <c r="K2262" s="209"/>
      <c r="L2262" s="244">
        <v>7578.3588</v>
      </c>
      <c r="M2262" s="244">
        <v>0</v>
      </c>
      <c r="N2262" s="244">
        <v>0</v>
      </c>
      <c r="O2262" s="244">
        <v>0</v>
      </c>
      <c r="P2262" s="211">
        <v>0</v>
      </c>
      <c r="Q2262" s="212">
        <v>0</v>
      </c>
    </row>
    <row r="2263" spans="1:17" ht="11.25" customHeight="1">
      <c r="A2263" s="124">
        <f t="shared" si="35"/>
        <v>483</v>
      </c>
      <c r="B2263" s="53" t="s">
        <v>949</v>
      </c>
      <c r="C2263" s="249">
        <v>1</v>
      </c>
      <c r="D2263" s="55">
        <v>22006</v>
      </c>
      <c r="E2263" s="92">
        <v>160</v>
      </c>
      <c r="F2263" s="53" t="s">
        <v>532</v>
      </c>
      <c r="G2263" s="53" t="s">
        <v>569</v>
      </c>
      <c r="H2263" s="53" t="s">
        <v>518</v>
      </c>
      <c r="I2263" s="53" t="s">
        <v>368</v>
      </c>
      <c r="J2263" s="53"/>
      <c r="K2263" s="53"/>
      <c r="L2263" s="234">
        <v>0</v>
      </c>
      <c r="M2263" s="234">
        <v>0</v>
      </c>
      <c r="N2263" s="234">
        <v>0</v>
      </c>
      <c r="O2263" s="234">
        <v>0</v>
      </c>
      <c r="P2263" s="187">
        <v>0</v>
      </c>
      <c r="Q2263" s="188">
        <v>0</v>
      </c>
    </row>
    <row r="2264" spans="1:17" s="4" customFormat="1" ht="11.25" customHeight="1">
      <c r="A2264" s="124">
        <f t="shared" si="35"/>
        <v>483</v>
      </c>
      <c r="B2264" s="53" t="s">
        <v>949</v>
      </c>
      <c r="C2264" s="249">
        <v>2</v>
      </c>
      <c r="D2264" s="55">
        <v>25323</v>
      </c>
      <c r="E2264" s="92">
        <v>160</v>
      </c>
      <c r="F2264" s="53" t="s">
        <v>532</v>
      </c>
      <c r="G2264" s="53" t="s">
        <v>569</v>
      </c>
      <c r="H2264" s="53" t="s">
        <v>518</v>
      </c>
      <c r="I2264" s="53" t="s">
        <v>368</v>
      </c>
      <c r="J2264" s="53"/>
      <c r="K2264" s="53"/>
      <c r="L2264" s="234">
        <v>0</v>
      </c>
      <c r="M2264" s="234">
        <v>0</v>
      </c>
      <c r="N2264" s="234">
        <v>0</v>
      </c>
      <c r="O2264" s="234">
        <v>0</v>
      </c>
      <c r="P2264" s="187">
        <v>0</v>
      </c>
      <c r="Q2264" s="188">
        <v>0</v>
      </c>
    </row>
    <row r="2265" spans="1:17" ht="11.25" customHeight="1">
      <c r="A2265" s="124">
        <f t="shared" si="35"/>
        <v>483</v>
      </c>
      <c r="B2265" s="53" t="s">
        <v>949</v>
      </c>
      <c r="C2265" s="249">
        <v>3</v>
      </c>
      <c r="D2265" s="55">
        <v>38507</v>
      </c>
      <c r="E2265" s="92">
        <v>540</v>
      </c>
      <c r="F2265" s="53" t="s">
        <v>532</v>
      </c>
      <c r="G2265" s="53" t="s">
        <v>569</v>
      </c>
      <c r="H2265" s="53" t="s">
        <v>518</v>
      </c>
      <c r="I2265" s="53" t="s">
        <v>368</v>
      </c>
      <c r="J2265" s="53"/>
      <c r="K2265" s="53"/>
      <c r="L2265" s="234">
        <v>4190.4078999999992</v>
      </c>
      <c r="M2265" s="234">
        <v>0</v>
      </c>
      <c r="N2265" s="234">
        <v>0</v>
      </c>
      <c r="O2265" s="234">
        <v>0</v>
      </c>
      <c r="P2265" s="187">
        <v>0</v>
      </c>
      <c r="Q2265" s="188">
        <v>0</v>
      </c>
    </row>
    <row r="2266" spans="1:17" s="4" customFormat="1" ht="11.25" customHeight="1">
      <c r="A2266" s="124">
        <f t="shared" si="35"/>
        <v>483</v>
      </c>
      <c r="B2266" s="53" t="s">
        <v>949</v>
      </c>
      <c r="C2266" s="249">
        <v>4</v>
      </c>
      <c r="D2266" s="55">
        <v>38947</v>
      </c>
      <c r="E2266" s="92">
        <v>540</v>
      </c>
      <c r="F2266" s="53" t="s">
        <v>532</v>
      </c>
      <c r="G2266" s="53" t="s">
        <v>569</v>
      </c>
      <c r="H2266" s="53" t="s">
        <v>518</v>
      </c>
      <c r="I2266" s="53" t="s">
        <v>368</v>
      </c>
      <c r="J2266" s="53"/>
      <c r="K2266" s="53"/>
      <c r="L2266" s="234">
        <v>3387.9509000000003</v>
      </c>
      <c r="M2266" s="234">
        <v>0</v>
      </c>
      <c r="N2266" s="234">
        <v>0</v>
      </c>
      <c r="O2266" s="234">
        <v>0</v>
      </c>
      <c r="P2266" s="187">
        <v>0</v>
      </c>
      <c r="Q2266" s="188">
        <v>0</v>
      </c>
    </row>
    <row r="2267" spans="1:17" ht="11.25" customHeight="1">
      <c r="A2267" s="267">
        <f t="shared" si="35"/>
        <v>484</v>
      </c>
      <c r="B2267" s="209" t="s">
        <v>1269</v>
      </c>
      <c r="C2267" s="248">
        <v>0</v>
      </c>
      <c r="D2267" s="210"/>
      <c r="E2267" s="271">
        <f>SUM(E2268:E2269)</f>
        <v>97</v>
      </c>
      <c r="F2267" s="209" t="s">
        <v>854</v>
      </c>
      <c r="G2267" s="209" t="s">
        <v>326</v>
      </c>
      <c r="H2267" s="209" t="s">
        <v>1171</v>
      </c>
      <c r="I2267" s="209" t="s">
        <v>94</v>
      </c>
      <c r="J2267" s="209"/>
      <c r="K2267" s="209"/>
      <c r="L2267" s="244">
        <v>452.43644999999992</v>
      </c>
      <c r="M2267" s="244">
        <v>0</v>
      </c>
      <c r="N2267" s="244">
        <v>0</v>
      </c>
      <c r="O2267" s="244">
        <v>0</v>
      </c>
      <c r="P2267" s="211">
        <v>0</v>
      </c>
      <c r="Q2267" s="212">
        <v>0</v>
      </c>
    </row>
    <row r="2268" spans="1:17" ht="11.25" customHeight="1">
      <c r="A2268" s="124">
        <f t="shared" si="35"/>
        <v>484</v>
      </c>
      <c r="B2268" s="53" t="s">
        <v>1269</v>
      </c>
      <c r="C2268" s="249">
        <v>1</v>
      </c>
      <c r="D2268" s="55">
        <v>43045</v>
      </c>
      <c r="E2268" s="92">
        <v>48.5</v>
      </c>
      <c r="F2268" s="123" t="s">
        <v>854</v>
      </c>
      <c r="G2268" s="123" t="s">
        <v>326</v>
      </c>
      <c r="H2268" s="123" t="s">
        <v>1171</v>
      </c>
      <c r="I2268" s="53" t="s">
        <v>94</v>
      </c>
      <c r="J2268" s="53"/>
      <c r="K2268" s="53"/>
      <c r="L2268" s="234">
        <v>204.71129999999999</v>
      </c>
      <c r="M2268" s="205">
        <v>0</v>
      </c>
      <c r="N2268" s="205">
        <v>0</v>
      </c>
      <c r="O2268" s="205">
        <v>0</v>
      </c>
      <c r="P2268" s="187">
        <v>0</v>
      </c>
      <c r="Q2268" s="188">
        <v>0</v>
      </c>
    </row>
    <row r="2269" spans="1:17" ht="11.25" customHeight="1">
      <c r="A2269" s="124">
        <f t="shared" si="35"/>
        <v>484</v>
      </c>
      <c r="B2269" s="53" t="s">
        <v>1269</v>
      </c>
      <c r="C2269" s="249">
        <v>2</v>
      </c>
      <c r="D2269" s="55">
        <v>43045</v>
      </c>
      <c r="E2269" s="92">
        <v>48.5</v>
      </c>
      <c r="F2269" s="123" t="s">
        <v>854</v>
      </c>
      <c r="G2269" s="123" t="s">
        <v>326</v>
      </c>
      <c r="H2269" s="123" t="s">
        <v>1171</v>
      </c>
      <c r="I2269" s="53" t="s">
        <v>94</v>
      </c>
      <c r="J2269" s="53"/>
      <c r="K2269" s="53"/>
      <c r="L2269" s="234">
        <v>247.72514999999996</v>
      </c>
      <c r="M2269" s="205">
        <v>0</v>
      </c>
      <c r="N2269" s="205">
        <v>0</v>
      </c>
      <c r="O2269" s="205">
        <v>0</v>
      </c>
      <c r="P2269" s="187">
        <v>0</v>
      </c>
      <c r="Q2269" s="188">
        <v>0</v>
      </c>
    </row>
    <row r="2270" spans="1:17" s="4" customFormat="1" ht="11.25" customHeight="1">
      <c r="A2270" s="267">
        <f t="shared" si="35"/>
        <v>485</v>
      </c>
      <c r="B2270" s="209" t="s">
        <v>540</v>
      </c>
      <c r="C2270" s="248">
        <v>0</v>
      </c>
      <c r="D2270" s="210"/>
      <c r="E2270" s="271">
        <f>SUM(E2271:E2272)</f>
        <v>0</v>
      </c>
      <c r="F2270" s="209" t="s">
        <v>520</v>
      </c>
      <c r="G2270" s="209" t="s">
        <v>326</v>
      </c>
      <c r="H2270" s="209" t="s">
        <v>541</v>
      </c>
      <c r="I2270" s="209" t="s">
        <v>94</v>
      </c>
      <c r="J2270" s="209"/>
      <c r="K2270" s="209"/>
      <c r="L2270" s="244">
        <v>0</v>
      </c>
      <c r="M2270" s="244">
        <v>0</v>
      </c>
      <c r="N2270" s="244">
        <v>0</v>
      </c>
      <c r="O2270" s="244">
        <v>0</v>
      </c>
      <c r="P2270" s="211">
        <v>0</v>
      </c>
      <c r="Q2270" s="212">
        <v>0</v>
      </c>
    </row>
    <row r="2271" spans="1:17" ht="11.25" customHeight="1">
      <c r="A2271" s="124">
        <f t="shared" si="35"/>
        <v>485</v>
      </c>
      <c r="B2271" s="53" t="s">
        <v>540</v>
      </c>
      <c r="C2271" s="249">
        <v>1</v>
      </c>
      <c r="D2271" s="55">
        <v>37346</v>
      </c>
      <c r="E2271" s="92">
        <v>0</v>
      </c>
      <c r="F2271" s="53" t="s">
        <v>520</v>
      </c>
      <c r="G2271" s="53" t="s">
        <v>326</v>
      </c>
      <c r="H2271" s="53" t="s">
        <v>541</v>
      </c>
      <c r="I2271" s="53" t="s">
        <v>94</v>
      </c>
      <c r="J2271" s="53"/>
      <c r="K2271" s="53"/>
      <c r="L2271" s="205">
        <v>0</v>
      </c>
      <c r="M2271" s="205">
        <v>0</v>
      </c>
      <c r="N2271" s="205">
        <v>0</v>
      </c>
      <c r="O2271" s="205">
        <v>0</v>
      </c>
      <c r="P2271" s="187">
        <v>0</v>
      </c>
      <c r="Q2271" s="188">
        <v>0</v>
      </c>
    </row>
    <row r="2272" spans="1:17" ht="11.25" customHeight="1">
      <c r="A2272" s="124">
        <f t="shared" si="35"/>
        <v>485</v>
      </c>
      <c r="B2272" s="53" t="s">
        <v>540</v>
      </c>
      <c r="C2272" s="249">
        <v>2</v>
      </c>
      <c r="D2272" s="55">
        <v>37346</v>
      </c>
      <c r="E2272" s="92">
        <v>0</v>
      </c>
      <c r="F2272" s="53" t="s">
        <v>520</v>
      </c>
      <c r="G2272" s="53" t="s">
        <v>326</v>
      </c>
      <c r="H2272" s="53" t="s">
        <v>541</v>
      </c>
      <c r="I2272" s="53" t="s">
        <v>94</v>
      </c>
      <c r="J2272" s="53"/>
      <c r="K2272" s="53"/>
      <c r="L2272" s="205">
        <v>0</v>
      </c>
      <c r="M2272" s="205">
        <v>0</v>
      </c>
      <c r="N2272" s="205">
        <v>0</v>
      </c>
      <c r="O2272" s="205">
        <v>0</v>
      </c>
      <c r="P2272" s="187">
        <v>0</v>
      </c>
      <c r="Q2272" s="188">
        <v>0</v>
      </c>
    </row>
    <row r="2273" spans="1:17" s="4" customFormat="1" ht="11.25" customHeight="1">
      <c r="A2273" s="267">
        <f t="shared" si="35"/>
        <v>486</v>
      </c>
      <c r="B2273" s="209" t="s">
        <v>14</v>
      </c>
      <c r="C2273" s="248">
        <v>0</v>
      </c>
      <c r="D2273" s="210"/>
      <c r="E2273" s="271">
        <f>SUM(E2274:E2282)</f>
        <v>0</v>
      </c>
      <c r="F2273" s="209" t="s">
        <v>443</v>
      </c>
      <c r="G2273" s="209" t="s">
        <v>728</v>
      </c>
      <c r="H2273" s="209" t="s">
        <v>853</v>
      </c>
      <c r="I2273" s="209" t="s">
        <v>94</v>
      </c>
      <c r="J2273" s="209"/>
      <c r="K2273" s="209"/>
      <c r="L2273" s="244">
        <v>0</v>
      </c>
      <c r="M2273" s="244">
        <v>0</v>
      </c>
      <c r="N2273" s="244">
        <v>0</v>
      </c>
      <c r="O2273" s="244">
        <v>0</v>
      </c>
      <c r="P2273" s="211">
        <v>0</v>
      </c>
      <c r="Q2273" s="212">
        <v>0</v>
      </c>
    </row>
    <row r="2274" spans="1:17" ht="11.25" customHeight="1">
      <c r="A2274" s="124">
        <f t="shared" si="35"/>
        <v>486</v>
      </c>
      <c r="B2274" s="53" t="s">
        <v>15</v>
      </c>
      <c r="C2274" s="249">
        <v>1</v>
      </c>
      <c r="D2274" s="55">
        <v>35778</v>
      </c>
      <c r="E2274" s="92">
        <v>0</v>
      </c>
      <c r="F2274" s="53" t="s">
        <v>443</v>
      </c>
      <c r="G2274" s="53" t="s">
        <v>728</v>
      </c>
      <c r="H2274" s="53" t="s">
        <v>853</v>
      </c>
      <c r="I2274" s="53" t="s">
        <v>94</v>
      </c>
      <c r="J2274" s="53"/>
      <c r="K2274" s="53"/>
      <c r="L2274" s="205">
        <v>0</v>
      </c>
      <c r="M2274" s="205">
        <v>0</v>
      </c>
      <c r="N2274" s="205">
        <v>0</v>
      </c>
      <c r="O2274" s="205">
        <v>0</v>
      </c>
      <c r="P2274" s="187">
        <v>0</v>
      </c>
      <c r="Q2274" s="188">
        <v>0</v>
      </c>
    </row>
    <row r="2275" spans="1:17" ht="11.25" customHeight="1">
      <c r="A2275" s="124">
        <f t="shared" si="35"/>
        <v>486</v>
      </c>
      <c r="B2275" s="53" t="s">
        <v>15</v>
      </c>
      <c r="C2275" s="249">
        <v>2</v>
      </c>
      <c r="D2275" s="55">
        <v>35820</v>
      </c>
      <c r="E2275" s="92">
        <v>0</v>
      </c>
      <c r="F2275" s="53" t="s">
        <v>443</v>
      </c>
      <c r="G2275" s="53" t="s">
        <v>728</v>
      </c>
      <c r="H2275" s="53" t="s">
        <v>853</v>
      </c>
      <c r="I2275" s="53" t="s">
        <v>94</v>
      </c>
      <c r="J2275" s="53"/>
      <c r="K2275" s="53"/>
      <c r="L2275" s="205">
        <v>0</v>
      </c>
      <c r="M2275" s="205">
        <v>0</v>
      </c>
      <c r="N2275" s="205">
        <v>0</v>
      </c>
      <c r="O2275" s="205">
        <v>0</v>
      </c>
      <c r="P2275" s="187">
        <v>0</v>
      </c>
      <c r="Q2275" s="188">
        <v>0</v>
      </c>
    </row>
    <row r="2276" spans="1:17" s="4" customFormat="1" ht="11.25" customHeight="1">
      <c r="A2276" s="124">
        <f t="shared" si="35"/>
        <v>486</v>
      </c>
      <c r="B2276" s="53" t="s">
        <v>15</v>
      </c>
      <c r="C2276" s="249">
        <v>3</v>
      </c>
      <c r="D2276" s="55">
        <v>35904</v>
      </c>
      <c r="E2276" s="92">
        <v>0</v>
      </c>
      <c r="F2276" s="53" t="s">
        <v>443</v>
      </c>
      <c r="G2276" s="53" t="s">
        <v>728</v>
      </c>
      <c r="H2276" s="53" t="s">
        <v>853</v>
      </c>
      <c r="I2276" s="53" t="s">
        <v>94</v>
      </c>
      <c r="J2276" s="53"/>
      <c r="K2276" s="53"/>
      <c r="L2276" s="205">
        <v>0</v>
      </c>
      <c r="M2276" s="205">
        <v>0</v>
      </c>
      <c r="N2276" s="205">
        <v>0</v>
      </c>
      <c r="O2276" s="205">
        <v>0</v>
      </c>
      <c r="P2276" s="187">
        <v>0</v>
      </c>
      <c r="Q2276" s="188">
        <v>0</v>
      </c>
    </row>
    <row r="2277" spans="1:17" s="4" customFormat="1" ht="11.25" customHeight="1">
      <c r="A2277" s="124">
        <f t="shared" si="35"/>
        <v>486</v>
      </c>
      <c r="B2277" s="53" t="s">
        <v>16</v>
      </c>
      <c r="C2277" s="249">
        <v>4</v>
      </c>
      <c r="D2277" s="55">
        <v>35895</v>
      </c>
      <c r="E2277" s="92">
        <v>0</v>
      </c>
      <c r="F2277" s="53" t="s">
        <v>443</v>
      </c>
      <c r="G2277" s="53" t="s">
        <v>728</v>
      </c>
      <c r="H2277" s="53" t="s">
        <v>853</v>
      </c>
      <c r="I2277" s="53" t="s">
        <v>94</v>
      </c>
      <c r="J2277" s="53"/>
      <c r="K2277" s="53"/>
      <c r="L2277" s="205">
        <v>0</v>
      </c>
      <c r="M2277" s="205">
        <v>0</v>
      </c>
      <c r="N2277" s="205">
        <v>0</v>
      </c>
      <c r="O2277" s="205">
        <v>0</v>
      </c>
      <c r="P2277" s="187">
        <v>0</v>
      </c>
      <c r="Q2277" s="188">
        <v>0</v>
      </c>
    </row>
    <row r="2278" spans="1:17" ht="11.25" customHeight="1">
      <c r="A2278" s="124">
        <f t="shared" si="35"/>
        <v>486</v>
      </c>
      <c r="B2278" s="53" t="s">
        <v>16</v>
      </c>
      <c r="C2278" s="249">
        <v>5</v>
      </c>
      <c r="D2278" s="55">
        <v>36090</v>
      </c>
      <c r="E2278" s="92">
        <v>0</v>
      </c>
      <c r="F2278" s="53" t="s">
        <v>443</v>
      </c>
      <c r="G2278" s="53" t="s">
        <v>728</v>
      </c>
      <c r="H2278" s="53" t="s">
        <v>853</v>
      </c>
      <c r="I2278" s="53" t="s">
        <v>94</v>
      </c>
      <c r="J2278" s="53"/>
      <c r="K2278" s="53"/>
      <c r="L2278" s="205">
        <v>0</v>
      </c>
      <c r="M2278" s="205">
        <v>0</v>
      </c>
      <c r="N2278" s="205">
        <v>0</v>
      </c>
      <c r="O2278" s="205">
        <v>0</v>
      </c>
      <c r="P2278" s="187">
        <v>0</v>
      </c>
      <c r="Q2278" s="188">
        <v>0</v>
      </c>
    </row>
    <row r="2279" spans="1:17" ht="11.25" customHeight="1">
      <c r="A2279" s="124">
        <f t="shared" si="35"/>
        <v>486</v>
      </c>
      <c r="B2279" s="53" t="s">
        <v>16</v>
      </c>
      <c r="C2279" s="249">
        <v>6</v>
      </c>
      <c r="D2279" s="55">
        <v>36249</v>
      </c>
      <c r="E2279" s="92">
        <v>0</v>
      </c>
      <c r="F2279" s="53" t="s">
        <v>443</v>
      </c>
      <c r="G2279" s="53" t="s">
        <v>728</v>
      </c>
      <c r="H2279" s="53" t="s">
        <v>853</v>
      </c>
      <c r="I2279" s="53" t="s">
        <v>94</v>
      </c>
      <c r="J2279" s="53"/>
      <c r="K2279" s="53"/>
      <c r="L2279" s="205">
        <v>0</v>
      </c>
      <c r="M2279" s="205">
        <v>0</v>
      </c>
      <c r="N2279" s="205">
        <v>0</v>
      </c>
      <c r="O2279" s="205">
        <v>0</v>
      </c>
      <c r="P2279" s="187">
        <v>0</v>
      </c>
      <c r="Q2279" s="188">
        <v>0</v>
      </c>
    </row>
    <row r="2280" spans="1:17" ht="11.25" customHeight="1">
      <c r="A2280" s="124">
        <f t="shared" si="35"/>
        <v>486</v>
      </c>
      <c r="B2280" s="53" t="s">
        <v>17</v>
      </c>
      <c r="C2280" s="249">
        <v>7</v>
      </c>
      <c r="D2280" s="55">
        <v>36364</v>
      </c>
      <c r="E2280" s="92">
        <v>0</v>
      </c>
      <c r="F2280" s="53" t="s">
        <v>443</v>
      </c>
      <c r="G2280" s="53" t="s">
        <v>728</v>
      </c>
      <c r="H2280" s="53" t="s">
        <v>853</v>
      </c>
      <c r="I2280" s="53" t="s">
        <v>94</v>
      </c>
      <c r="J2280" s="53"/>
      <c r="K2280" s="53"/>
      <c r="L2280" s="205">
        <v>0</v>
      </c>
      <c r="M2280" s="205">
        <v>0</v>
      </c>
      <c r="N2280" s="205">
        <v>0</v>
      </c>
      <c r="O2280" s="205">
        <v>0</v>
      </c>
      <c r="P2280" s="187">
        <v>0</v>
      </c>
      <c r="Q2280" s="188">
        <v>0</v>
      </c>
    </row>
    <row r="2281" spans="1:17" ht="11.25" customHeight="1">
      <c r="A2281" s="124">
        <f t="shared" si="35"/>
        <v>486</v>
      </c>
      <c r="B2281" s="53" t="s">
        <v>17</v>
      </c>
      <c r="C2281" s="249">
        <v>8</v>
      </c>
      <c r="D2281" s="55">
        <v>36410</v>
      </c>
      <c r="E2281" s="92">
        <v>0</v>
      </c>
      <c r="F2281" s="53" t="s">
        <v>443</v>
      </c>
      <c r="G2281" s="53" t="s">
        <v>728</v>
      </c>
      <c r="H2281" s="53" t="s">
        <v>853</v>
      </c>
      <c r="I2281" s="53" t="s">
        <v>94</v>
      </c>
      <c r="J2281" s="53"/>
      <c r="K2281" s="53"/>
      <c r="L2281" s="205">
        <v>0</v>
      </c>
      <c r="M2281" s="205">
        <v>0</v>
      </c>
      <c r="N2281" s="205">
        <v>0</v>
      </c>
      <c r="O2281" s="205">
        <v>0</v>
      </c>
      <c r="P2281" s="187">
        <v>0</v>
      </c>
      <c r="Q2281" s="188">
        <v>0</v>
      </c>
    </row>
    <row r="2282" spans="1:17" s="4" customFormat="1" ht="11.25" customHeight="1">
      <c r="A2282" s="124">
        <f t="shared" si="35"/>
        <v>486</v>
      </c>
      <c r="B2282" s="53" t="s">
        <v>17</v>
      </c>
      <c r="C2282" s="249">
        <v>9</v>
      </c>
      <c r="D2282" s="55">
        <v>36446</v>
      </c>
      <c r="E2282" s="92">
        <v>0</v>
      </c>
      <c r="F2282" s="53" t="s">
        <v>443</v>
      </c>
      <c r="G2282" s="53" t="s">
        <v>728</v>
      </c>
      <c r="H2282" s="53" t="s">
        <v>853</v>
      </c>
      <c r="I2282" s="53" t="s">
        <v>94</v>
      </c>
      <c r="J2282" s="53"/>
      <c r="K2282" s="53"/>
      <c r="L2282" s="205">
        <v>0</v>
      </c>
      <c r="M2282" s="205">
        <v>0</v>
      </c>
      <c r="N2282" s="205">
        <v>0</v>
      </c>
      <c r="O2282" s="205">
        <v>0</v>
      </c>
      <c r="P2282" s="187">
        <v>0</v>
      </c>
      <c r="Q2282" s="188">
        <v>0</v>
      </c>
    </row>
    <row r="2283" spans="1:17" ht="11.25" customHeight="1">
      <c r="A2283" s="267">
        <f t="shared" si="35"/>
        <v>487</v>
      </c>
      <c r="B2283" s="213" t="s">
        <v>754</v>
      </c>
      <c r="C2283" s="248">
        <v>0</v>
      </c>
      <c r="D2283" s="210"/>
      <c r="E2283" s="271">
        <f>SUM(E2284:E2287)</f>
        <v>132</v>
      </c>
      <c r="F2283" s="209" t="s">
        <v>443</v>
      </c>
      <c r="G2283" s="209" t="s">
        <v>569</v>
      </c>
      <c r="H2283" s="209" t="s">
        <v>358</v>
      </c>
      <c r="I2283" s="209" t="s">
        <v>94</v>
      </c>
      <c r="J2283" s="209"/>
      <c r="K2283" s="209"/>
      <c r="L2283" s="244">
        <v>153.18025000000003</v>
      </c>
      <c r="M2283" s="244">
        <v>0</v>
      </c>
      <c r="N2283" s="244">
        <v>0</v>
      </c>
      <c r="O2283" s="244">
        <v>0</v>
      </c>
      <c r="P2283" s="211">
        <v>0</v>
      </c>
      <c r="Q2283" s="212">
        <v>0</v>
      </c>
    </row>
    <row r="2284" spans="1:17" ht="11.25" customHeight="1">
      <c r="A2284" s="124">
        <f t="shared" si="35"/>
        <v>487</v>
      </c>
      <c r="B2284" s="6" t="s">
        <v>754</v>
      </c>
      <c r="C2284" s="249">
        <v>1</v>
      </c>
      <c r="D2284" s="55">
        <v>41304</v>
      </c>
      <c r="E2284" s="8">
        <v>33</v>
      </c>
      <c r="F2284" s="53" t="s">
        <v>443</v>
      </c>
      <c r="G2284" s="53" t="s">
        <v>569</v>
      </c>
      <c r="H2284" s="53" t="s">
        <v>358</v>
      </c>
      <c r="I2284" s="53" t="s">
        <v>94</v>
      </c>
      <c r="J2284" s="53"/>
      <c r="K2284" s="53"/>
      <c r="L2284" s="234">
        <v>31.004200000000004</v>
      </c>
      <c r="M2284" s="205">
        <v>0</v>
      </c>
      <c r="N2284" s="205">
        <v>0</v>
      </c>
      <c r="O2284" s="205">
        <v>0</v>
      </c>
      <c r="P2284" s="187">
        <v>0</v>
      </c>
      <c r="Q2284" s="188">
        <v>0</v>
      </c>
    </row>
    <row r="2285" spans="1:17" ht="11.25" customHeight="1">
      <c r="A2285" s="124">
        <f t="shared" si="35"/>
        <v>487</v>
      </c>
      <c r="B2285" s="6" t="s">
        <v>754</v>
      </c>
      <c r="C2285" s="249">
        <v>2</v>
      </c>
      <c r="D2285" s="55">
        <v>41294</v>
      </c>
      <c r="E2285" s="8">
        <v>33</v>
      </c>
      <c r="F2285" s="53" t="s">
        <v>443</v>
      </c>
      <c r="G2285" s="53" t="s">
        <v>569</v>
      </c>
      <c r="H2285" s="53" t="s">
        <v>358</v>
      </c>
      <c r="I2285" s="53" t="s">
        <v>94</v>
      </c>
      <c r="J2285" s="53"/>
      <c r="K2285" s="53"/>
      <c r="L2285" s="234">
        <v>66.505800000000008</v>
      </c>
      <c r="M2285" s="205">
        <v>0</v>
      </c>
      <c r="N2285" s="205">
        <v>0</v>
      </c>
      <c r="O2285" s="205">
        <v>0</v>
      </c>
      <c r="P2285" s="187">
        <v>0</v>
      </c>
      <c r="Q2285" s="188">
        <v>0</v>
      </c>
    </row>
    <row r="2286" spans="1:17" s="4" customFormat="1" ht="11.25" customHeight="1">
      <c r="A2286" s="124">
        <f t="shared" si="35"/>
        <v>487</v>
      </c>
      <c r="B2286" s="6" t="s">
        <v>754</v>
      </c>
      <c r="C2286" s="249">
        <v>3</v>
      </c>
      <c r="D2286" s="55">
        <v>41333</v>
      </c>
      <c r="E2286" s="8">
        <v>33</v>
      </c>
      <c r="F2286" s="53" t="s">
        <v>443</v>
      </c>
      <c r="G2286" s="53" t="s">
        <v>569</v>
      </c>
      <c r="H2286" s="53" t="s">
        <v>358</v>
      </c>
      <c r="I2286" s="53" t="s">
        <v>94</v>
      </c>
      <c r="J2286" s="53"/>
      <c r="K2286" s="53"/>
      <c r="L2286" s="234">
        <v>27.093849999999996</v>
      </c>
      <c r="M2286" s="205">
        <v>0</v>
      </c>
      <c r="N2286" s="205">
        <v>0</v>
      </c>
      <c r="O2286" s="205">
        <v>0</v>
      </c>
      <c r="P2286" s="187">
        <v>0</v>
      </c>
      <c r="Q2286" s="188">
        <v>0</v>
      </c>
    </row>
    <row r="2287" spans="1:17" ht="11.25" customHeight="1">
      <c r="A2287" s="124">
        <f t="shared" si="35"/>
        <v>487</v>
      </c>
      <c r="B2287" s="6" t="s">
        <v>754</v>
      </c>
      <c r="C2287" s="249">
        <v>4</v>
      </c>
      <c r="D2287" s="55">
        <v>41365</v>
      </c>
      <c r="E2287" s="8">
        <v>33</v>
      </c>
      <c r="F2287" s="53" t="s">
        <v>443</v>
      </c>
      <c r="G2287" s="53" t="s">
        <v>569</v>
      </c>
      <c r="H2287" s="53" t="s">
        <v>358</v>
      </c>
      <c r="I2287" s="53" t="s">
        <v>94</v>
      </c>
      <c r="J2287" s="53"/>
      <c r="K2287" s="53"/>
      <c r="L2287" s="234">
        <v>28.5764</v>
      </c>
      <c r="M2287" s="205">
        <v>0</v>
      </c>
      <c r="N2287" s="205">
        <v>0</v>
      </c>
      <c r="O2287" s="205">
        <v>0</v>
      </c>
      <c r="P2287" s="187">
        <v>0</v>
      </c>
      <c r="Q2287" s="188">
        <v>0</v>
      </c>
    </row>
    <row r="2288" spans="1:17" ht="11.25" customHeight="1">
      <c r="A2288" s="267">
        <f t="shared" si="35"/>
        <v>488</v>
      </c>
      <c r="B2288" s="209" t="s">
        <v>1175</v>
      </c>
      <c r="C2288" s="248">
        <v>0</v>
      </c>
      <c r="D2288" s="210"/>
      <c r="E2288" s="271">
        <f>SUM(E2289:E2292)</f>
        <v>160</v>
      </c>
      <c r="F2288" s="209" t="s">
        <v>443</v>
      </c>
      <c r="G2288" s="209" t="s">
        <v>569</v>
      </c>
      <c r="H2288" s="209" t="s">
        <v>358</v>
      </c>
      <c r="I2288" s="209" t="s">
        <v>94</v>
      </c>
      <c r="J2288" s="209"/>
      <c r="K2288" s="209"/>
      <c r="L2288" s="244">
        <v>601.52724999999998</v>
      </c>
      <c r="M2288" s="244">
        <v>0</v>
      </c>
      <c r="N2288" s="244">
        <v>0</v>
      </c>
      <c r="O2288" s="244">
        <v>0</v>
      </c>
      <c r="P2288" s="211">
        <v>0</v>
      </c>
      <c r="Q2288" s="212">
        <v>0</v>
      </c>
    </row>
    <row r="2289" spans="1:17" s="4" customFormat="1" ht="11.25" customHeight="1">
      <c r="A2289" s="124">
        <f t="shared" si="35"/>
        <v>488</v>
      </c>
      <c r="B2289" s="53" t="s">
        <v>1175</v>
      </c>
      <c r="C2289" s="249">
        <v>1</v>
      </c>
      <c r="D2289" s="55">
        <v>42414</v>
      </c>
      <c r="E2289" s="8">
        <v>40</v>
      </c>
      <c r="F2289" s="123" t="s">
        <v>443</v>
      </c>
      <c r="G2289" s="123" t="s">
        <v>569</v>
      </c>
      <c r="H2289" s="123" t="s">
        <v>358</v>
      </c>
      <c r="I2289" s="53" t="s">
        <v>94</v>
      </c>
      <c r="J2289" s="53"/>
      <c r="K2289" s="53"/>
      <c r="L2289" s="234">
        <v>133.49915000000001</v>
      </c>
      <c r="M2289" s="205">
        <v>0</v>
      </c>
      <c r="N2289" s="205">
        <v>0</v>
      </c>
      <c r="O2289" s="205">
        <v>0</v>
      </c>
      <c r="P2289" s="187">
        <v>0</v>
      </c>
      <c r="Q2289" s="188">
        <v>0</v>
      </c>
    </row>
    <row r="2290" spans="1:17" ht="11.25" customHeight="1">
      <c r="A2290" s="124">
        <f t="shared" si="35"/>
        <v>488</v>
      </c>
      <c r="B2290" s="53" t="s">
        <v>1175</v>
      </c>
      <c r="C2290" s="249">
        <v>2</v>
      </c>
      <c r="D2290" s="55">
        <v>42445</v>
      </c>
      <c r="E2290" s="8">
        <v>40</v>
      </c>
      <c r="F2290" s="123" t="s">
        <v>443</v>
      </c>
      <c r="G2290" s="123" t="s">
        <v>569</v>
      </c>
      <c r="H2290" s="123" t="s">
        <v>358</v>
      </c>
      <c r="I2290" s="53" t="s">
        <v>94</v>
      </c>
      <c r="J2290" s="53"/>
      <c r="K2290" s="53"/>
      <c r="L2290" s="234">
        <v>155.30954999999997</v>
      </c>
      <c r="M2290" s="205">
        <v>0</v>
      </c>
      <c r="N2290" s="205">
        <v>0</v>
      </c>
      <c r="O2290" s="205">
        <v>0</v>
      </c>
      <c r="P2290" s="187">
        <v>0</v>
      </c>
      <c r="Q2290" s="188">
        <v>0</v>
      </c>
    </row>
    <row r="2291" spans="1:17" s="4" customFormat="1" ht="11.25" customHeight="1">
      <c r="A2291" s="124">
        <f t="shared" si="35"/>
        <v>488</v>
      </c>
      <c r="B2291" s="136" t="s">
        <v>1175</v>
      </c>
      <c r="C2291" s="250">
        <v>3</v>
      </c>
      <c r="D2291" s="138">
        <v>42554</v>
      </c>
      <c r="E2291" s="127">
        <v>40</v>
      </c>
      <c r="F2291" s="137" t="s">
        <v>443</v>
      </c>
      <c r="G2291" s="137" t="s">
        <v>569</v>
      </c>
      <c r="H2291" s="137" t="s">
        <v>358</v>
      </c>
      <c r="I2291" s="136" t="s">
        <v>94</v>
      </c>
      <c r="J2291" s="136"/>
      <c r="K2291" s="136"/>
      <c r="L2291" s="234">
        <v>157.95625000000001</v>
      </c>
      <c r="M2291" s="205">
        <v>0</v>
      </c>
      <c r="N2291" s="205">
        <v>0</v>
      </c>
      <c r="O2291" s="205">
        <v>0</v>
      </c>
      <c r="P2291" s="187">
        <v>0</v>
      </c>
      <c r="Q2291" s="188">
        <v>0</v>
      </c>
    </row>
    <row r="2292" spans="1:17" ht="11.25" customHeight="1">
      <c r="A2292" s="124">
        <f t="shared" si="35"/>
        <v>488</v>
      </c>
      <c r="B2292" s="136" t="s">
        <v>1175</v>
      </c>
      <c r="C2292" s="250">
        <v>4</v>
      </c>
      <c r="D2292" s="138">
        <v>42593</v>
      </c>
      <c r="E2292" s="127">
        <v>40</v>
      </c>
      <c r="F2292" s="137" t="s">
        <v>443</v>
      </c>
      <c r="G2292" s="137" t="s">
        <v>569</v>
      </c>
      <c r="H2292" s="137" t="s">
        <v>358</v>
      </c>
      <c r="I2292" s="136" t="s">
        <v>94</v>
      </c>
      <c r="J2292" s="136"/>
      <c r="K2292" s="136"/>
      <c r="L2292" s="234">
        <v>154.76229999999998</v>
      </c>
      <c r="M2292" s="205">
        <v>0</v>
      </c>
      <c r="N2292" s="205">
        <v>0</v>
      </c>
      <c r="O2292" s="205">
        <v>0</v>
      </c>
      <c r="P2292" s="187">
        <v>0</v>
      </c>
      <c r="Q2292" s="188">
        <v>0</v>
      </c>
    </row>
    <row r="2293" spans="1:17" s="4" customFormat="1" ht="11.25" customHeight="1">
      <c r="A2293" s="267">
        <f t="shared" si="35"/>
        <v>489</v>
      </c>
      <c r="B2293" s="209" t="s">
        <v>1225</v>
      </c>
      <c r="C2293" s="248">
        <v>0</v>
      </c>
      <c r="D2293" s="210"/>
      <c r="E2293" s="271">
        <f>SUM(E2294:E2299)</f>
        <v>1200</v>
      </c>
      <c r="F2293" s="209" t="s">
        <v>854</v>
      </c>
      <c r="G2293" s="209" t="s">
        <v>728</v>
      </c>
      <c r="H2293" s="209" t="s">
        <v>1234</v>
      </c>
      <c r="I2293" s="209" t="s">
        <v>94</v>
      </c>
      <c r="J2293" s="209"/>
      <c r="K2293" s="209"/>
      <c r="L2293" s="244">
        <v>0</v>
      </c>
      <c r="M2293" s="244">
        <v>0</v>
      </c>
      <c r="N2293" s="244">
        <v>0</v>
      </c>
      <c r="O2293" s="244">
        <v>0</v>
      </c>
      <c r="P2293" s="211">
        <v>0</v>
      </c>
      <c r="Q2293" s="212">
        <v>0</v>
      </c>
    </row>
    <row r="2294" spans="1:17" s="4" customFormat="1" ht="11.25" customHeight="1">
      <c r="A2294" s="124">
        <f t="shared" si="35"/>
        <v>489</v>
      </c>
      <c r="B2294" s="53" t="s">
        <v>1225</v>
      </c>
      <c r="C2294" s="249">
        <v>1</v>
      </c>
      <c r="D2294" s="55">
        <v>42749</v>
      </c>
      <c r="E2294" s="8">
        <v>200</v>
      </c>
      <c r="F2294" s="123" t="s">
        <v>854</v>
      </c>
      <c r="G2294" s="123" t="s">
        <v>728</v>
      </c>
      <c r="H2294" s="123" t="s">
        <v>1234</v>
      </c>
      <c r="I2294" s="53" t="s">
        <v>94</v>
      </c>
      <c r="J2294" s="53"/>
      <c r="K2294" s="53"/>
      <c r="L2294" s="234">
        <v>0</v>
      </c>
      <c r="M2294" s="205">
        <v>0</v>
      </c>
      <c r="N2294" s="205">
        <v>0</v>
      </c>
      <c r="O2294" s="205">
        <v>0</v>
      </c>
      <c r="P2294" s="187">
        <v>0</v>
      </c>
      <c r="Q2294" s="188">
        <v>0</v>
      </c>
    </row>
    <row r="2295" spans="1:17" ht="11.25" customHeight="1">
      <c r="A2295" s="124">
        <f t="shared" si="35"/>
        <v>489</v>
      </c>
      <c r="B2295" s="53" t="s">
        <v>1225</v>
      </c>
      <c r="C2295" s="249">
        <v>2</v>
      </c>
      <c r="D2295" s="55">
        <v>42762</v>
      </c>
      <c r="E2295" s="8">
        <v>200</v>
      </c>
      <c r="F2295" s="123" t="s">
        <v>854</v>
      </c>
      <c r="G2295" s="123" t="s">
        <v>728</v>
      </c>
      <c r="H2295" s="123" t="s">
        <v>1234</v>
      </c>
      <c r="I2295" s="53" t="s">
        <v>94</v>
      </c>
      <c r="J2295" s="53"/>
      <c r="K2295" s="53"/>
      <c r="L2295" s="234">
        <v>0</v>
      </c>
      <c r="M2295" s="205">
        <v>0</v>
      </c>
      <c r="N2295" s="205">
        <v>0</v>
      </c>
      <c r="O2295" s="205">
        <v>0</v>
      </c>
      <c r="P2295" s="187">
        <v>0</v>
      </c>
      <c r="Q2295" s="188">
        <v>0</v>
      </c>
    </row>
    <row r="2296" spans="1:17" ht="11.25" customHeight="1">
      <c r="A2296" s="124">
        <f t="shared" si="35"/>
        <v>489</v>
      </c>
      <c r="B2296" s="53" t="s">
        <v>1225</v>
      </c>
      <c r="C2296" s="249">
        <v>3</v>
      </c>
      <c r="D2296" s="55">
        <v>42750</v>
      </c>
      <c r="E2296" s="8">
        <v>200</v>
      </c>
      <c r="F2296" s="123" t="s">
        <v>854</v>
      </c>
      <c r="G2296" s="123" t="s">
        <v>728</v>
      </c>
      <c r="H2296" s="123" t="s">
        <v>1234</v>
      </c>
      <c r="I2296" s="53" t="s">
        <v>94</v>
      </c>
      <c r="J2296" s="53"/>
      <c r="K2296" s="53"/>
      <c r="L2296" s="234">
        <v>0</v>
      </c>
      <c r="M2296" s="205">
        <v>0</v>
      </c>
      <c r="N2296" s="205">
        <v>0</v>
      </c>
      <c r="O2296" s="205">
        <v>0</v>
      </c>
      <c r="P2296" s="187">
        <v>0</v>
      </c>
      <c r="Q2296" s="188">
        <v>0</v>
      </c>
    </row>
    <row r="2297" spans="1:17" s="4" customFormat="1" ht="11.25" customHeight="1">
      <c r="A2297" s="124">
        <f t="shared" si="35"/>
        <v>489</v>
      </c>
      <c r="B2297" s="53" t="s">
        <v>1225</v>
      </c>
      <c r="C2297" s="249">
        <v>4</v>
      </c>
      <c r="D2297" s="55">
        <v>42782</v>
      </c>
      <c r="E2297" s="8">
        <v>200</v>
      </c>
      <c r="F2297" s="123" t="s">
        <v>854</v>
      </c>
      <c r="G2297" s="123" t="s">
        <v>728</v>
      </c>
      <c r="H2297" s="123" t="s">
        <v>1234</v>
      </c>
      <c r="I2297" s="53" t="s">
        <v>94</v>
      </c>
      <c r="J2297" s="53"/>
      <c r="K2297" s="53"/>
      <c r="L2297" s="234">
        <v>0</v>
      </c>
      <c r="M2297" s="205">
        <v>0</v>
      </c>
      <c r="N2297" s="205">
        <v>0</v>
      </c>
      <c r="O2297" s="205">
        <v>0</v>
      </c>
      <c r="P2297" s="187">
        <v>0</v>
      </c>
      <c r="Q2297" s="188">
        <v>0</v>
      </c>
    </row>
    <row r="2298" spans="1:17" ht="11.25" customHeight="1">
      <c r="A2298" s="124">
        <f t="shared" si="35"/>
        <v>489</v>
      </c>
      <c r="B2298" s="53" t="s">
        <v>1225</v>
      </c>
      <c r="C2298" s="249">
        <v>5</v>
      </c>
      <c r="D2298" s="55">
        <v>42759</v>
      </c>
      <c r="E2298" s="8">
        <v>200</v>
      </c>
      <c r="F2298" s="123" t="s">
        <v>854</v>
      </c>
      <c r="G2298" s="123" t="s">
        <v>728</v>
      </c>
      <c r="H2298" s="123" t="s">
        <v>1234</v>
      </c>
      <c r="I2298" s="53" t="s">
        <v>94</v>
      </c>
      <c r="J2298" s="53"/>
      <c r="K2298" s="53"/>
      <c r="L2298" s="234">
        <v>0</v>
      </c>
      <c r="M2298" s="205">
        <v>0</v>
      </c>
      <c r="N2298" s="205">
        <v>0</v>
      </c>
      <c r="O2298" s="205">
        <v>0</v>
      </c>
      <c r="P2298" s="187">
        <v>0</v>
      </c>
      <c r="Q2298" s="188">
        <v>0</v>
      </c>
    </row>
    <row r="2299" spans="1:17" s="4" customFormat="1" ht="11.25" customHeight="1">
      <c r="A2299" s="124">
        <f t="shared" si="35"/>
        <v>489</v>
      </c>
      <c r="B2299" s="53" t="s">
        <v>1225</v>
      </c>
      <c r="C2299" s="249">
        <v>6</v>
      </c>
      <c r="D2299" s="55">
        <v>42763</v>
      </c>
      <c r="E2299" s="8">
        <v>200</v>
      </c>
      <c r="F2299" s="123" t="s">
        <v>854</v>
      </c>
      <c r="G2299" s="123" t="s">
        <v>728</v>
      </c>
      <c r="H2299" s="123" t="s">
        <v>1234</v>
      </c>
      <c r="I2299" s="53" t="s">
        <v>94</v>
      </c>
      <c r="J2299" s="53"/>
      <c r="K2299" s="53"/>
      <c r="L2299" s="234">
        <v>0</v>
      </c>
      <c r="M2299" s="205">
        <v>0</v>
      </c>
      <c r="N2299" s="205">
        <v>0</v>
      </c>
      <c r="O2299" s="205">
        <v>0</v>
      </c>
      <c r="P2299" s="187">
        <v>0</v>
      </c>
      <c r="Q2299" s="188">
        <v>0</v>
      </c>
    </row>
    <row r="2300" spans="1:17" ht="11.25" customHeight="1">
      <c r="A2300" s="267">
        <f t="shared" si="35"/>
        <v>490</v>
      </c>
      <c r="B2300" s="209" t="s">
        <v>624</v>
      </c>
      <c r="C2300" s="248">
        <v>0</v>
      </c>
      <c r="D2300" s="210"/>
      <c r="E2300" s="271">
        <f>SUM(E2301:E2303)</f>
        <v>510</v>
      </c>
      <c r="F2300" s="209" t="s">
        <v>854</v>
      </c>
      <c r="G2300" s="209" t="s">
        <v>569</v>
      </c>
      <c r="H2300" s="209" t="s">
        <v>358</v>
      </c>
      <c r="I2300" s="209" t="s">
        <v>94</v>
      </c>
      <c r="J2300" s="209"/>
      <c r="K2300" s="209"/>
      <c r="L2300" s="244">
        <v>0</v>
      </c>
      <c r="M2300" s="244">
        <v>0</v>
      </c>
      <c r="N2300" s="244">
        <v>0</v>
      </c>
      <c r="O2300" s="244">
        <v>0</v>
      </c>
      <c r="P2300" s="211">
        <v>0</v>
      </c>
      <c r="Q2300" s="212">
        <v>0</v>
      </c>
    </row>
    <row r="2301" spans="1:17" ht="11.25" customHeight="1">
      <c r="A2301" s="124">
        <f t="shared" si="35"/>
        <v>490</v>
      </c>
      <c r="B2301" s="53" t="s">
        <v>624</v>
      </c>
      <c r="C2301" s="249">
        <v>1</v>
      </c>
      <c r="D2301" s="55">
        <v>39535</v>
      </c>
      <c r="E2301" s="8">
        <v>170</v>
      </c>
      <c r="F2301" s="53" t="s">
        <v>854</v>
      </c>
      <c r="G2301" s="53" t="s">
        <v>569</v>
      </c>
      <c r="H2301" s="53" t="s">
        <v>358</v>
      </c>
      <c r="I2301" s="53" t="s">
        <v>94</v>
      </c>
      <c r="J2301" s="53"/>
      <c r="K2301" s="53"/>
      <c r="L2301" s="234">
        <v>0</v>
      </c>
      <c r="M2301" s="205">
        <v>0</v>
      </c>
      <c r="N2301" s="205">
        <v>0</v>
      </c>
      <c r="O2301" s="205">
        <v>0</v>
      </c>
      <c r="P2301" s="187">
        <v>0</v>
      </c>
      <c r="Q2301" s="188">
        <v>0</v>
      </c>
    </row>
    <row r="2302" spans="1:17" ht="11.25" customHeight="1">
      <c r="A2302" s="124">
        <f t="shared" si="35"/>
        <v>490</v>
      </c>
      <c r="B2302" s="53" t="s">
        <v>624</v>
      </c>
      <c r="C2302" s="249">
        <v>2</v>
      </c>
      <c r="D2302" s="55">
        <v>39484</v>
      </c>
      <c r="E2302" s="8">
        <v>170</v>
      </c>
      <c r="F2302" s="53" t="s">
        <v>854</v>
      </c>
      <c r="G2302" s="53" t="s">
        <v>569</v>
      </c>
      <c r="H2302" s="53" t="s">
        <v>358</v>
      </c>
      <c r="I2302" s="53" t="s">
        <v>94</v>
      </c>
      <c r="J2302" s="53"/>
      <c r="K2302" s="53"/>
      <c r="L2302" s="234">
        <v>0</v>
      </c>
      <c r="M2302" s="205">
        <v>0</v>
      </c>
      <c r="N2302" s="205">
        <v>0</v>
      </c>
      <c r="O2302" s="205">
        <v>0</v>
      </c>
      <c r="P2302" s="187">
        <v>0</v>
      </c>
      <c r="Q2302" s="188">
        <v>0</v>
      </c>
    </row>
    <row r="2303" spans="1:17" ht="11.25" customHeight="1">
      <c r="A2303" s="124">
        <f t="shared" si="35"/>
        <v>490</v>
      </c>
      <c r="B2303" s="53" t="s">
        <v>624</v>
      </c>
      <c r="C2303" s="249">
        <v>3</v>
      </c>
      <c r="D2303" s="55">
        <v>39527</v>
      </c>
      <c r="E2303" s="8">
        <v>170</v>
      </c>
      <c r="F2303" s="53" t="s">
        <v>854</v>
      </c>
      <c r="G2303" s="53" t="s">
        <v>569</v>
      </c>
      <c r="H2303" s="53" t="s">
        <v>358</v>
      </c>
      <c r="I2303" s="53" t="s">
        <v>94</v>
      </c>
      <c r="J2303" s="53"/>
      <c r="K2303" s="53"/>
      <c r="L2303" s="234">
        <v>0</v>
      </c>
      <c r="M2303" s="205">
        <v>0</v>
      </c>
      <c r="N2303" s="205">
        <v>0</v>
      </c>
      <c r="O2303" s="205">
        <v>0</v>
      </c>
      <c r="P2303" s="187">
        <v>0</v>
      </c>
      <c r="Q2303" s="188">
        <v>0</v>
      </c>
    </row>
    <row r="2304" spans="1:17" s="4" customFormat="1" ht="11.25" customHeight="1">
      <c r="A2304" s="267">
        <f t="shared" si="35"/>
        <v>491</v>
      </c>
      <c r="B2304" s="218" t="s">
        <v>837</v>
      </c>
      <c r="C2304" s="251">
        <v>0</v>
      </c>
      <c r="D2304" s="219"/>
      <c r="E2304" s="271">
        <f>SUM(E2305:E2308)</f>
        <v>1000</v>
      </c>
      <c r="F2304" s="259" t="s">
        <v>879</v>
      </c>
      <c r="G2304" s="218" t="s">
        <v>569</v>
      </c>
      <c r="H2304" s="218" t="s">
        <v>82</v>
      </c>
      <c r="I2304" s="218" t="s">
        <v>94</v>
      </c>
      <c r="J2304" s="218"/>
      <c r="K2304" s="218"/>
      <c r="L2304" s="244">
        <v>3357.0205500000006</v>
      </c>
      <c r="M2304" s="244">
        <v>0</v>
      </c>
      <c r="N2304" s="244">
        <v>0</v>
      </c>
      <c r="O2304" s="244">
        <v>0</v>
      </c>
      <c r="P2304" s="211">
        <v>0</v>
      </c>
      <c r="Q2304" s="212">
        <v>0</v>
      </c>
    </row>
    <row r="2305" spans="1:17" ht="11.25" customHeight="1">
      <c r="A2305" s="124">
        <f t="shared" si="35"/>
        <v>491</v>
      </c>
      <c r="B2305" s="136" t="s">
        <v>837</v>
      </c>
      <c r="C2305" s="250">
        <v>1</v>
      </c>
      <c r="D2305" s="138">
        <v>39160</v>
      </c>
      <c r="E2305" s="127">
        <v>250</v>
      </c>
      <c r="F2305" s="136" t="s">
        <v>879</v>
      </c>
      <c r="G2305" s="136" t="s">
        <v>569</v>
      </c>
      <c r="H2305" s="136" t="s">
        <v>82</v>
      </c>
      <c r="I2305" s="136" t="s">
        <v>94</v>
      </c>
      <c r="J2305" s="136"/>
      <c r="K2305" s="136"/>
      <c r="L2305" s="234">
        <v>926.40470000000005</v>
      </c>
      <c r="M2305" s="205">
        <v>0</v>
      </c>
      <c r="N2305" s="205">
        <v>0</v>
      </c>
      <c r="O2305" s="205">
        <v>0</v>
      </c>
      <c r="P2305" s="187">
        <v>0</v>
      </c>
      <c r="Q2305" s="188">
        <v>0</v>
      </c>
    </row>
    <row r="2306" spans="1:17" ht="11.25" customHeight="1">
      <c r="A2306" s="124">
        <f t="shared" si="35"/>
        <v>491</v>
      </c>
      <c r="B2306" s="136" t="s">
        <v>837</v>
      </c>
      <c r="C2306" s="250">
        <v>2</v>
      </c>
      <c r="D2306" s="138">
        <v>39112</v>
      </c>
      <c r="E2306" s="127">
        <v>250</v>
      </c>
      <c r="F2306" s="136" t="s">
        <v>879</v>
      </c>
      <c r="G2306" s="136" t="s">
        <v>569</v>
      </c>
      <c r="H2306" s="136" t="s">
        <v>82</v>
      </c>
      <c r="I2306" s="136" t="s">
        <v>94</v>
      </c>
      <c r="J2306" s="136"/>
      <c r="K2306" s="136"/>
      <c r="L2306" s="234">
        <v>776.55770000000018</v>
      </c>
      <c r="M2306" s="205">
        <v>0</v>
      </c>
      <c r="N2306" s="205">
        <v>0</v>
      </c>
      <c r="O2306" s="205">
        <v>0</v>
      </c>
      <c r="P2306" s="187">
        <v>0</v>
      </c>
      <c r="Q2306" s="188">
        <v>0</v>
      </c>
    </row>
    <row r="2307" spans="1:17" s="4" customFormat="1" ht="11.25" customHeight="1">
      <c r="A2307" s="124">
        <f t="shared" si="35"/>
        <v>491</v>
      </c>
      <c r="B2307" s="53" t="s">
        <v>837</v>
      </c>
      <c r="C2307" s="249">
        <v>3</v>
      </c>
      <c r="D2307" s="55">
        <v>39015</v>
      </c>
      <c r="E2307" s="8">
        <v>250</v>
      </c>
      <c r="F2307" s="53" t="s">
        <v>879</v>
      </c>
      <c r="G2307" s="53" t="s">
        <v>569</v>
      </c>
      <c r="H2307" s="53" t="s">
        <v>82</v>
      </c>
      <c r="I2307" s="53" t="s">
        <v>94</v>
      </c>
      <c r="J2307" s="53"/>
      <c r="K2307" s="53"/>
      <c r="L2307" s="234">
        <v>843.0834000000001</v>
      </c>
      <c r="M2307" s="205">
        <v>0</v>
      </c>
      <c r="N2307" s="205">
        <v>0</v>
      </c>
      <c r="O2307" s="205">
        <v>0</v>
      </c>
      <c r="P2307" s="187">
        <v>0</v>
      </c>
      <c r="Q2307" s="188">
        <v>0</v>
      </c>
    </row>
    <row r="2308" spans="1:17" ht="11.25" customHeight="1">
      <c r="A2308" s="124">
        <f t="shared" ref="A2308:A2371" si="36">IF(C2308&gt;0,A2307,A2307+1)</f>
        <v>491</v>
      </c>
      <c r="B2308" s="53" t="s">
        <v>837</v>
      </c>
      <c r="C2308" s="249">
        <v>4</v>
      </c>
      <c r="D2308" s="55">
        <v>38915</v>
      </c>
      <c r="E2308" s="8">
        <v>250</v>
      </c>
      <c r="F2308" s="53" t="s">
        <v>879</v>
      </c>
      <c r="G2308" s="53" t="s">
        <v>569</v>
      </c>
      <c r="H2308" s="53" t="s">
        <v>82</v>
      </c>
      <c r="I2308" s="53" t="s">
        <v>94</v>
      </c>
      <c r="J2308" s="53"/>
      <c r="K2308" s="53"/>
      <c r="L2308" s="234">
        <v>810.9747500000002</v>
      </c>
      <c r="M2308" s="205">
        <v>0</v>
      </c>
      <c r="N2308" s="205">
        <v>0</v>
      </c>
      <c r="O2308" s="205">
        <v>0</v>
      </c>
      <c r="P2308" s="187">
        <v>0</v>
      </c>
      <c r="Q2308" s="188">
        <v>0</v>
      </c>
    </row>
    <row r="2309" spans="1:17" ht="11.25" customHeight="1">
      <c r="A2309" s="267">
        <f t="shared" si="36"/>
        <v>492</v>
      </c>
      <c r="B2309" s="209" t="s">
        <v>817</v>
      </c>
      <c r="C2309" s="248">
        <v>0</v>
      </c>
      <c r="D2309" s="210"/>
      <c r="E2309" s="271">
        <f>SUM(E2310:E2311)</f>
        <v>420</v>
      </c>
      <c r="F2309" s="209" t="s">
        <v>810</v>
      </c>
      <c r="G2309" s="209" t="s">
        <v>728</v>
      </c>
      <c r="H2309" s="209" t="s">
        <v>818</v>
      </c>
      <c r="I2309" s="209" t="s">
        <v>827</v>
      </c>
      <c r="J2309" s="209" t="s">
        <v>571</v>
      </c>
      <c r="K2309" s="209" t="s">
        <v>826</v>
      </c>
      <c r="L2309" s="244">
        <v>2022.8359999999998</v>
      </c>
      <c r="M2309" s="244">
        <v>1682.6098</v>
      </c>
      <c r="N2309" s="244">
        <v>0</v>
      </c>
      <c r="O2309" s="244">
        <v>2435.3000000000002</v>
      </c>
      <c r="P2309" s="211">
        <v>2197007.1842508041</v>
      </c>
      <c r="Q2309" s="212">
        <v>1.0861024740763978</v>
      </c>
    </row>
    <row r="2310" spans="1:17" s="4" customFormat="1" ht="11.25" customHeight="1">
      <c r="A2310" s="124">
        <f t="shared" si="36"/>
        <v>492</v>
      </c>
      <c r="B2310" s="53" t="s">
        <v>817</v>
      </c>
      <c r="C2310" s="249">
        <v>1</v>
      </c>
      <c r="D2310" s="55">
        <v>34438</v>
      </c>
      <c r="E2310" s="92">
        <v>210</v>
      </c>
      <c r="F2310" s="53" t="s">
        <v>810</v>
      </c>
      <c r="G2310" s="53" t="s">
        <v>728</v>
      </c>
      <c r="H2310" s="53" t="s">
        <v>818</v>
      </c>
      <c r="I2310" s="53" t="s">
        <v>827</v>
      </c>
      <c r="J2310" s="53" t="s">
        <v>571</v>
      </c>
      <c r="K2310" s="53" t="s">
        <v>826</v>
      </c>
      <c r="L2310" s="234">
        <v>1084.4829999999999</v>
      </c>
      <c r="M2310" s="234">
        <v>898.99099999999999</v>
      </c>
      <c r="N2310" s="234">
        <v>0</v>
      </c>
      <c r="O2310" s="234">
        <v>1018</v>
      </c>
      <c r="P2310" s="187">
        <v>1173067.3191178255</v>
      </c>
      <c r="Q2310" s="188">
        <v>1.0816834557275916</v>
      </c>
    </row>
    <row r="2311" spans="1:17" ht="11.25" customHeight="1">
      <c r="A2311" s="124">
        <f t="shared" si="36"/>
        <v>492</v>
      </c>
      <c r="B2311" s="53" t="s">
        <v>817</v>
      </c>
      <c r="C2311" s="249">
        <v>2</v>
      </c>
      <c r="D2311" s="55">
        <v>35348</v>
      </c>
      <c r="E2311" s="92">
        <v>210</v>
      </c>
      <c r="F2311" s="53" t="s">
        <v>810</v>
      </c>
      <c r="G2311" s="53" t="s">
        <v>728</v>
      </c>
      <c r="H2311" s="53" t="s">
        <v>818</v>
      </c>
      <c r="I2311" s="53" t="s">
        <v>827</v>
      </c>
      <c r="J2311" s="53" t="s">
        <v>571</v>
      </c>
      <c r="K2311" s="53" t="s">
        <v>826</v>
      </c>
      <c r="L2311" s="234">
        <v>938.35299999999995</v>
      </c>
      <c r="M2311" s="234">
        <v>783.61879999999996</v>
      </c>
      <c r="N2311" s="234">
        <v>0</v>
      </c>
      <c r="O2311" s="234">
        <v>1417.3</v>
      </c>
      <c r="P2311" s="187">
        <v>1023939.8651329782</v>
      </c>
      <c r="Q2311" s="188">
        <v>1.0912096675057024</v>
      </c>
    </row>
    <row r="2312" spans="1:17" ht="11.25" customHeight="1">
      <c r="A2312" s="267">
        <f t="shared" si="36"/>
        <v>493</v>
      </c>
      <c r="B2312" s="209" t="s">
        <v>252</v>
      </c>
      <c r="C2312" s="248">
        <v>0</v>
      </c>
      <c r="D2312" s="210"/>
      <c r="E2312" s="271">
        <f>SUM(E2313:E2314)</f>
        <v>300</v>
      </c>
      <c r="F2312" s="209" t="s">
        <v>955</v>
      </c>
      <c r="G2312" s="209" t="s">
        <v>326</v>
      </c>
      <c r="H2312" s="209" t="s">
        <v>253</v>
      </c>
      <c r="I2312" s="209" t="s">
        <v>827</v>
      </c>
      <c r="J2312" s="209" t="s">
        <v>571</v>
      </c>
      <c r="K2312" s="209" t="s">
        <v>826</v>
      </c>
      <c r="L2312" s="244">
        <v>230.38600000000002</v>
      </c>
      <c r="M2312" s="244">
        <v>13.34046</v>
      </c>
      <c r="N2312" s="244">
        <v>191.89296000000002</v>
      </c>
      <c r="O2312" s="244">
        <v>776.02</v>
      </c>
      <c r="P2312" s="211">
        <v>304948.75912945473</v>
      </c>
      <c r="Q2312" s="212">
        <v>1.3236427522916092</v>
      </c>
    </row>
    <row r="2313" spans="1:17" ht="11.25" customHeight="1">
      <c r="A2313" s="124">
        <f t="shared" si="36"/>
        <v>493</v>
      </c>
      <c r="B2313" s="53" t="s">
        <v>252</v>
      </c>
      <c r="C2313" s="249">
        <v>1</v>
      </c>
      <c r="D2313" s="55">
        <v>41161</v>
      </c>
      <c r="E2313" s="92">
        <v>150</v>
      </c>
      <c r="F2313" s="53" t="s">
        <v>955</v>
      </c>
      <c r="G2313" s="53" t="s">
        <v>326</v>
      </c>
      <c r="H2313" s="53" t="s">
        <v>253</v>
      </c>
      <c r="I2313" s="53" t="s">
        <v>827</v>
      </c>
      <c r="J2313" s="53" t="s">
        <v>571</v>
      </c>
      <c r="K2313" s="53" t="s">
        <v>826</v>
      </c>
      <c r="L2313" s="234">
        <v>75.667999999999992</v>
      </c>
      <c r="M2313" s="234">
        <v>5.4406499999999998</v>
      </c>
      <c r="N2313" s="234">
        <v>76.245469999999997</v>
      </c>
      <c r="O2313" s="234">
        <v>477.06</v>
      </c>
      <c r="P2313" s="187">
        <v>121872.27750807717</v>
      </c>
      <c r="Q2313" s="188">
        <v>1.6106184583717975</v>
      </c>
    </row>
    <row r="2314" spans="1:17" ht="11.25" customHeight="1">
      <c r="A2314" s="124">
        <f t="shared" si="36"/>
        <v>493</v>
      </c>
      <c r="B2314" s="53" t="s">
        <v>252</v>
      </c>
      <c r="C2314" s="249">
        <v>2</v>
      </c>
      <c r="D2314" s="55">
        <v>41381</v>
      </c>
      <c r="E2314" s="92">
        <v>150</v>
      </c>
      <c r="F2314" s="53" t="s">
        <v>955</v>
      </c>
      <c r="G2314" s="53" t="s">
        <v>326</v>
      </c>
      <c r="H2314" s="53" t="s">
        <v>253</v>
      </c>
      <c r="I2314" s="53" t="s">
        <v>827</v>
      </c>
      <c r="J2314" s="53" t="s">
        <v>571</v>
      </c>
      <c r="K2314" s="53" t="s">
        <v>826</v>
      </c>
      <c r="L2314" s="234">
        <v>154.71800000000002</v>
      </c>
      <c r="M2314" s="234">
        <v>7.8998100000000004</v>
      </c>
      <c r="N2314" s="234">
        <v>115.64749</v>
      </c>
      <c r="O2314" s="234">
        <v>298.95999999999998</v>
      </c>
      <c r="P2314" s="187">
        <v>183076.48162137761</v>
      </c>
      <c r="Q2314" s="188">
        <v>1.1832914180727361</v>
      </c>
    </row>
    <row r="2315" spans="1:17" ht="11.25" customHeight="1">
      <c r="A2315" s="267">
        <f t="shared" si="36"/>
        <v>494</v>
      </c>
      <c r="B2315" s="209" t="s">
        <v>354</v>
      </c>
      <c r="C2315" s="248">
        <v>0</v>
      </c>
      <c r="D2315" s="210"/>
      <c r="E2315" s="271">
        <f>SUM(E2316:E2318)</f>
        <v>0</v>
      </c>
      <c r="F2315" s="209" t="s">
        <v>46</v>
      </c>
      <c r="G2315" s="209" t="s">
        <v>728</v>
      </c>
      <c r="H2315" s="209" t="s">
        <v>346</v>
      </c>
      <c r="I2315" s="209" t="s">
        <v>94</v>
      </c>
      <c r="J2315" s="209"/>
      <c r="K2315" s="209"/>
      <c r="L2315" s="244">
        <v>0</v>
      </c>
      <c r="M2315" s="244">
        <v>0</v>
      </c>
      <c r="N2315" s="244">
        <v>0</v>
      </c>
      <c r="O2315" s="244">
        <v>0</v>
      </c>
      <c r="P2315" s="211">
        <v>0</v>
      </c>
      <c r="Q2315" s="212">
        <v>0</v>
      </c>
    </row>
    <row r="2316" spans="1:17" ht="11.25" customHeight="1">
      <c r="A2316" s="124">
        <f t="shared" si="36"/>
        <v>494</v>
      </c>
      <c r="B2316" s="53" t="s">
        <v>354</v>
      </c>
      <c r="C2316" s="249">
        <v>1</v>
      </c>
      <c r="D2316" s="55">
        <v>34854</v>
      </c>
      <c r="E2316" s="92">
        <v>0</v>
      </c>
      <c r="F2316" s="53" t="s">
        <v>46</v>
      </c>
      <c r="G2316" s="53" t="s">
        <v>728</v>
      </c>
      <c r="H2316" s="53" t="s">
        <v>346</v>
      </c>
      <c r="I2316" s="53" t="s">
        <v>94</v>
      </c>
      <c r="J2316" s="53"/>
      <c r="K2316" s="53"/>
      <c r="L2316" s="205">
        <v>0</v>
      </c>
      <c r="M2316" s="205">
        <v>0</v>
      </c>
      <c r="N2316" s="205">
        <v>0</v>
      </c>
      <c r="O2316" s="205">
        <v>0</v>
      </c>
      <c r="P2316" s="187">
        <v>0</v>
      </c>
      <c r="Q2316" s="188">
        <v>0</v>
      </c>
    </row>
    <row r="2317" spans="1:17" ht="11.25" customHeight="1">
      <c r="A2317" s="124">
        <f t="shared" si="36"/>
        <v>494</v>
      </c>
      <c r="B2317" s="53" t="s">
        <v>354</v>
      </c>
      <c r="C2317" s="249">
        <v>2</v>
      </c>
      <c r="D2317" s="55">
        <v>34922</v>
      </c>
      <c r="E2317" s="92">
        <v>0</v>
      </c>
      <c r="F2317" s="53" t="s">
        <v>46</v>
      </c>
      <c r="G2317" s="53" t="s">
        <v>728</v>
      </c>
      <c r="H2317" s="53" t="s">
        <v>346</v>
      </c>
      <c r="I2317" s="53" t="s">
        <v>94</v>
      </c>
      <c r="J2317" s="53"/>
      <c r="K2317" s="53"/>
      <c r="L2317" s="205">
        <v>0</v>
      </c>
      <c r="M2317" s="205">
        <v>0</v>
      </c>
      <c r="N2317" s="205">
        <v>0</v>
      </c>
      <c r="O2317" s="205">
        <v>0</v>
      </c>
      <c r="P2317" s="187">
        <v>0</v>
      </c>
      <c r="Q2317" s="188">
        <v>0</v>
      </c>
    </row>
    <row r="2318" spans="1:17" ht="11.25" customHeight="1">
      <c r="A2318" s="124">
        <f t="shared" si="36"/>
        <v>494</v>
      </c>
      <c r="B2318" s="53" t="s">
        <v>354</v>
      </c>
      <c r="C2318" s="249">
        <v>3</v>
      </c>
      <c r="D2318" s="55">
        <v>34918</v>
      </c>
      <c r="E2318" s="92">
        <v>0</v>
      </c>
      <c r="F2318" s="53" t="s">
        <v>46</v>
      </c>
      <c r="G2318" s="53" t="s">
        <v>728</v>
      </c>
      <c r="H2318" s="53" t="s">
        <v>346</v>
      </c>
      <c r="I2318" s="53" t="s">
        <v>94</v>
      </c>
      <c r="J2318" s="53"/>
      <c r="K2318" s="53"/>
      <c r="L2318" s="205">
        <v>0</v>
      </c>
      <c r="M2318" s="205">
        <v>0</v>
      </c>
      <c r="N2318" s="205">
        <v>0</v>
      </c>
      <c r="O2318" s="205">
        <v>0</v>
      </c>
      <c r="P2318" s="187">
        <v>0</v>
      </c>
      <c r="Q2318" s="188">
        <v>0</v>
      </c>
    </row>
    <row r="2319" spans="1:17" ht="11.25" customHeight="1">
      <c r="A2319" s="267">
        <f t="shared" si="36"/>
        <v>495</v>
      </c>
      <c r="B2319" s="209" t="s">
        <v>769</v>
      </c>
      <c r="C2319" s="248">
        <v>0</v>
      </c>
      <c r="D2319" s="210"/>
      <c r="E2319" s="271">
        <f>SUM(E2320)</f>
        <v>60</v>
      </c>
      <c r="F2319" s="209" t="s">
        <v>532</v>
      </c>
      <c r="G2319" s="209" t="s">
        <v>728</v>
      </c>
      <c r="H2319" s="209" t="s">
        <v>56</v>
      </c>
      <c r="I2319" s="209" t="s">
        <v>94</v>
      </c>
      <c r="J2319" s="209"/>
      <c r="K2319" s="209"/>
      <c r="L2319" s="244">
        <v>112.04694999999998</v>
      </c>
      <c r="M2319" s="244">
        <v>0</v>
      </c>
      <c r="N2319" s="244">
        <v>0</v>
      </c>
      <c r="O2319" s="244">
        <v>0</v>
      </c>
      <c r="P2319" s="211">
        <v>0</v>
      </c>
      <c r="Q2319" s="212">
        <v>0</v>
      </c>
    </row>
    <row r="2320" spans="1:17" s="4" customFormat="1" ht="11.25" customHeight="1">
      <c r="A2320" s="124">
        <f t="shared" si="36"/>
        <v>495</v>
      </c>
      <c r="B2320" s="53" t="s">
        <v>769</v>
      </c>
      <c r="C2320" s="249">
        <v>1</v>
      </c>
      <c r="D2320" s="55">
        <v>31695</v>
      </c>
      <c r="E2320" s="8">
        <v>60</v>
      </c>
      <c r="F2320" s="53" t="s">
        <v>532</v>
      </c>
      <c r="G2320" s="53" t="s">
        <v>728</v>
      </c>
      <c r="H2320" s="53" t="s">
        <v>56</v>
      </c>
      <c r="I2320" s="53" t="s">
        <v>94</v>
      </c>
      <c r="J2320" s="53"/>
      <c r="K2320" s="53"/>
      <c r="L2320" s="234">
        <v>112.04694999999998</v>
      </c>
      <c r="M2320" s="205">
        <v>0</v>
      </c>
      <c r="N2320" s="205">
        <v>0</v>
      </c>
      <c r="O2320" s="205">
        <v>0</v>
      </c>
      <c r="P2320" s="187">
        <v>0</v>
      </c>
      <c r="Q2320" s="188">
        <v>0</v>
      </c>
    </row>
    <row r="2321" spans="1:17" ht="11.25" customHeight="1">
      <c r="A2321" s="267">
        <f t="shared" si="36"/>
        <v>496</v>
      </c>
      <c r="B2321" s="209" t="s">
        <v>269</v>
      </c>
      <c r="C2321" s="248">
        <v>0</v>
      </c>
      <c r="D2321" s="210"/>
      <c r="E2321" s="271">
        <f>SUM(E2322:E2323)</f>
        <v>0</v>
      </c>
      <c r="F2321" s="209" t="s">
        <v>810</v>
      </c>
      <c r="G2321" s="209" t="s">
        <v>569</v>
      </c>
      <c r="H2321" s="209" t="s">
        <v>431</v>
      </c>
      <c r="I2321" s="209" t="s">
        <v>94</v>
      </c>
      <c r="J2321" s="209"/>
      <c r="K2321" s="209"/>
      <c r="L2321" s="244">
        <v>0</v>
      </c>
      <c r="M2321" s="244">
        <v>0</v>
      </c>
      <c r="N2321" s="244">
        <v>0</v>
      </c>
      <c r="O2321" s="244">
        <v>0</v>
      </c>
      <c r="P2321" s="211">
        <v>0</v>
      </c>
      <c r="Q2321" s="212">
        <v>0</v>
      </c>
    </row>
    <row r="2322" spans="1:17" ht="11.25" customHeight="1">
      <c r="A2322" s="124">
        <f t="shared" si="36"/>
        <v>496</v>
      </c>
      <c r="B2322" s="53" t="s">
        <v>269</v>
      </c>
      <c r="C2322" s="249">
        <v>1</v>
      </c>
      <c r="D2322" s="55">
        <v>19411</v>
      </c>
      <c r="E2322" s="92">
        <v>0</v>
      </c>
      <c r="F2322" s="53" t="s">
        <v>810</v>
      </c>
      <c r="G2322" s="53" t="s">
        <v>569</v>
      </c>
      <c r="H2322" s="53" t="s">
        <v>431</v>
      </c>
      <c r="I2322" s="53" t="s">
        <v>94</v>
      </c>
      <c r="J2322" s="53"/>
      <c r="K2322" s="53"/>
      <c r="L2322" s="205">
        <v>0</v>
      </c>
      <c r="M2322" s="205">
        <v>0</v>
      </c>
      <c r="N2322" s="205">
        <v>0</v>
      </c>
      <c r="O2322" s="205">
        <v>0</v>
      </c>
      <c r="P2322" s="187">
        <v>0</v>
      </c>
      <c r="Q2322" s="188">
        <v>0</v>
      </c>
    </row>
    <row r="2323" spans="1:17" ht="11.25" customHeight="1">
      <c r="A2323" s="124">
        <f t="shared" si="36"/>
        <v>496</v>
      </c>
      <c r="B2323" s="53" t="s">
        <v>269</v>
      </c>
      <c r="C2323" s="249">
        <v>2</v>
      </c>
      <c r="D2323" s="55">
        <v>19550</v>
      </c>
      <c r="E2323" s="92">
        <v>0</v>
      </c>
      <c r="F2323" s="53" t="s">
        <v>810</v>
      </c>
      <c r="G2323" s="53" t="s">
        <v>569</v>
      </c>
      <c r="H2323" s="53" t="s">
        <v>431</v>
      </c>
      <c r="I2323" s="53" t="s">
        <v>94</v>
      </c>
      <c r="J2323" s="53"/>
      <c r="K2323" s="53"/>
      <c r="L2323" s="205">
        <v>0</v>
      </c>
      <c r="M2323" s="205">
        <v>0</v>
      </c>
      <c r="N2323" s="205">
        <v>0</v>
      </c>
      <c r="O2323" s="205">
        <v>0</v>
      </c>
      <c r="P2323" s="187">
        <v>0</v>
      </c>
      <c r="Q2323" s="188">
        <v>0</v>
      </c>
    </row>
    <row r="2324" spans="1:17" ht="11.25" customHeight="1">
      <c r="A2324" s="267">
        <f t="shared" si="36"/>
        <v>497</v>
      </c>
      <c r="B2324" s="209" t="s">
        <v>995</v>
      </c>
      <c r="C2324" s="248">
        <v>0</v>
      </c>
      <c r="D2324" s="209"/>
      <c r="E2324" s="271">
        <f>SUM(E2325:E2329)</f>
        <v>3300</v>
      </c>
      <c r="F2324" s="209" t="s">
        <v>532</v>
      </c>
      <c r="G2324" s="209" t="s">
        <v>326</v>
      </c>
      <c r="H2324" s="209" t="s">
        <v>330</v>
      </c>
      <c r="I2324" s="209" t="s">
        <v>827</v>
      </c>
      <c r="J2324" s="209" t="s">
        <v>571</v>
      </c>
      <c r="K2324" s="209" t="s">
        <v>826</v>
      </c>
      <c r="L2324" s="244">
        <v>20391.593167409999</v>
      </c>
      <c r="M2324" s="244">
        <v>13639.971249999997</v>
      </c>
      <c r="N2324" s="244">
        <v>73.724500000000006</v>
      </c>
      <c r="O2324" s="244">
        <v>1185.73</v>
      </c>
      <c r="P2324" s="211">
        <v>18744809.712154772</v>
      </c>
      <c r="Q2324" s="212">
        <v>0.91924204049504432</v>
      </c>
    </row>
    <row r="2325" spans="1:17" s="4" customFormat="1" ht="11.25" customHeight="1">
      <c r="A2325" s="124">
        <f t="shared" si="36"/>
        <v>497</v>
      </c>
      <c r="B2325" s="136" t="s">
        <v>858</v>
      </c>
      <c r="C2325" s="250">
        <v>1</v>
      </c>
      <c r="D2325" s="138">
        <v>41163</v>
      </c>
      <c r="E2325" s="128">
        <v>660</v>
      </c>
      <c r="F2325" s="136" t="s">
        <v>532</v>
      </c>
      <c r="G2325" s="136" t="s">
        <v>326</v>
      </c>
      <c r="H2325" s="136" t="s">
        <v>330</v>
      </c>
      <c r="I2325" s="136" t="s">
        <v>827</v>
      </c>
      <c r="J2325" s="136" t="s">
        <v>571</v>
      </c>
      <c r="K2325" s="136" t="s">
        <v>826</v>
      </c>
      <c r="L2325" s="234">
        <v>4222.5360770153411</v>
      </c>
      <c r="M2325" s="234">
        <v>2874.6417499999998</v>
      </c>
      <c r="N2325" s="234">
        <v>0</v>
      </c>
      <c r="O2325" s="234">
        <v>105.85</v>
      </c>
      <c r="P2325" s="187">
        <v>3930085.49962465</v>
      </c>
      <c r="Q2325" s="188">
        <v>0.93074053790029254</v>
      </c>
    </row>
    <row r="2326" spans="1:17" ht="11.25" customHeight="1">
      <c r="A2326" s="124">
        <f t="shared" si="36"/>
        <v>497</v>
      </c>
      <c r="B2326" s="136" t="s">
        <v>858</v>
      </c>
      <c r="C2326" s="250">
        <v>2</v>
      </c>
      <c r="D2326" s="138">
        <v>41358</v>
      </c>
      <c r="E2326" s="128">
        <v>660</v>
      </c>
      <c r="F2326" s="136" t="s">
        <v>532</v>
      </c>
      <c r="G2326" s="136" t="s">
        <v>326</v>
      </c>
      <c r="H2326" s="136" t="s">
        <v>330</v>
      </c>
      <c r="I2326" s="136" t="s">
        <v>827</v>
      </c>
      <c r="J2326" s="136" t="s">
        <v>571</v>
      </c>
      <c r="K2326" s="136" t="s">
        <v>826</v>
      </c>
      <c r="L2326" s="234">
        <v>3909.6537655140364</v>
      </c>
      <c r="M2326" s="234">
        <v>2653.2414100000001</v>
      </c>
      <c r="N2326" s="234">
        <v>0</v>
      </c>
      <c r="O2326" s="234">
        <v>386.26</v>
      </c>
      <c r="P2326" s="187">
        <v>3628263.0494364412</v>
      </c>
      <c r="Q2326" s="188">
        <v>0.92802669163196394</v>
      </c>
    </row>
    <row r="2327" spans="1:17" ht="11.25" customHeight="1">
      <c r="A2327" s="124">
        <f t="shared" si="36"/>
        <v>497</v>
      </c>
      <c r="B2327" s="136" t="s">
        <v>994</v>
      </c>
      <c r="C2327" s="250">
        <v>3</v>
      </c>
      <c r="D2327" s="138">
        <v>41435</v>
      </c>
      <c r="E2327" s="128">
        <v>660</v>
      </c>
      <c r="F2327" s="136" t="s">
        <v>532</v>
      </c>
      <c r="G2327" s="136" t="s">
        <v>326</v>
      </c>
      <c r="H2327" s="136" t="s">
        <v>330</v>
      </c>
      <c r="I2327" s="136" t="s">
        <v>827</v>
      </c>
      <c r="J2327" s="136" t="s">
        <v>571</v>
      </c>
      <c r="K2327" s="136" t="s">
        <v>826</v>
      </c>
      <c r="L2327" s="234">
        <v>4307.0609343287306</v>
      </c>
      <c r="M2327" s="234">
        <v>2846.68055</v>
      </c>
      <c r="N2327" s="234">
        <v>18.466000000000001</v>
      </c>
      <c r="O2327" s="234">
        <v>179.56</v>
      </c>
      <c r="P2327" s="187">
        <v>3915822.5161636202</v>
      </c>
      <c r="Q2327" s="188">
        <v>0.90916348198215446</v>
      </c>
    </row>
    <row r="2328" spans="1:17" ht="11.25" customHeight="1">
      <c r="A2328" s="124">
        <f t="shared" si="36"/>
        <v>497</v>
      </c>
      <c r="B2328" s="136" t="s">
        <v>994</v>
      </c>
      <c r="C2328" s="250">
        <v>4</v>
      </c>
      <c r="D2328" s="138">
        <v>41721</v>
      </c>
      <c r="E2328" s="128">
        <v>660</v>
      </c>
      <c r="F2328" s="136" t="s">
        <v>532</v>
      </c>
      <c r="G2328" s="136" t="s">
        <v>326</v>
      </c>
      <c r="H2328" s="136" t="s">
        <v>330</v>
      </c>
      <c r="I2328" s="136" t="s">
        <v>827</v>
      </c>
      <c r="J2328" s="136" t="s">
        <v>571</v>
      </c>
      <c r="K2328" s="136" t="s">
        <v>826</v>
      </c>
      <c r="L2328" s="234">
        <v>4152.7384960285262</v>
      </c>
      <c r="M2328" s="234">
        <v>2744.5291299999999</v>
      </c>
      <c r="N2328" s="234">
        <v>30.1874</v>
      </c>
      <c r="O2328" s="234">
        <v>155.78</v>
      </c>
      <c r="P2328" s="187">
        <v>3791174.4716937379</v>
      </c>
      <c r="Q2328" s="188">
        <v>0.91293359197055857</v>
      </c>
    </row>
    <row r="2329" spans="1:17" ht="11.25" customHeight="1">
      <c r="A2329" s="124">
        <f t="shared" si="36"/>
        <v>497</v>
      </c>
      <c r="B2329" s="136" t="s">
        <v>994</v>
      </c>
      <c r="C2329" s="250">
        <v>5</v>
      </c>
      <c r="D2329" s="138">
        <v>41907</v>
      </c>
      <c r="E2329" s="128">
        <v>660</v>
      </c>
      <c r="F2329" s="137" t="s">
        <v>532</v>
      </c>
      <c r="G2329" s="137" t="s">
        <v>326</v>
      </c>
      <c r="H2329" s="137" t="s">
        <v>330</v>
      </c>
      <c r="I2329" s="136" t="s">
        <v>827</v>
      </c>
      <c r="J2329" s="136" t="s">
        <v>571</v>
      </c>
      <c r="K2329" s="136" t="s">
        <v>826</v>
      </c>
      <c r="L2329" s="234">
        <v>3799.603894523364</v>
      </c>
      <c r="M2329" s="234">
        <v>2520.8784099999998</v>
      </c>
      <c r="N2329" s="234">
        <v>25.071100000000001</v>
      </c>
      <c r="O2329" s="234">
        <v>358.28</v>
      </c>
      <c r="P2329" s="187">
        <v>3479464.1752363192</v>
      </c>
      <c r="Q2329" s="188">
        <v>0.91574392274192462</v>
      </c>
    </row>
    <row r="2330" spans="1:17" s="4" customFormat="1" ht="11.25" customHeight="1">
      <c r="A2330" s="267">
        <f t="shared" si="36"/>
        <v>498</v>
      </c>
      <c r="B2330" s="218" t="s">
        <v>850</v>
      </c>
      <c r="C2330" s="251">
        <v>0</v>
      </c>
      <c r="D2330" s="219"/>
      <c r="E2330" s="271">
        <f>SUM(E2331:E2334)</f>
        <v>240</v>
      </c>
      <c r="F2330" s="218" t="s">
        <v>443</v>
      </c>
      <c r="G2330" s="218" t="s">
        <v>326</v>
      </c>
      <c r="H2330" s="218" t="s">
        <v>451</v>
      </c>
      <c r="I2330" s="218" t="s">
        <v>827</v>
      </c>
      <c r="J2330" s="218" t="s">
        <v>571</v>
      </c>
      <c r="K2330" s="218" t="s">
        <v>826</v>
      </c>
      <c r="L2330" s="244">
        <v>0</v>
      </c>
      <c r="M2330" s="244">
        <v>0</v>
      </c>
      <c r="N2330" s="244">
        <v>0</v>
      </c>
      <c r="O2330" s="244">
        <v>0</v>
      </c>
      <c r="P2330" s="211">
        <v>0</v>
      </c>
      <c r="Q2330" s="212">
        <v>0</v>
      </c>
    </row>
    <row r="2331" spans="1:17" ht="11.25" customHeight="1">
      <c r="A2331" s="124">
        <f t="shared" si="36"/>
        <v>498</v>
      </c>
      <c r="B2331" s="136" t="s">
        <v>850</v>
      </c>
      <c r="C2331" s="250">
        <v>1</v>
      </c>
      <c r="D2331" s="138">
        <v>30297</v>
      </c>
      <c r="E2331" s="128">
        <v>60</v>
      </c>
      <c r="F2331" s="136" t="s">
        <v>443</v>
      </c>
      <c r="G2331" s="136" t="s">
        <v>326</v>
      </c>
      <c r="H2331" s="136" t="s">
        <v>451</v>
      </c>
      <c r="I2331" s="136" t="s">
        <v>827</v>
      </c>
      <c r="J2331" s="136" t="s">
        <v>571</v>
      </c>
      <c r="K2331" s="136" t="s">
        <v>826</v>
      </c>
      <c r="L2331" s="234">
        <v>0</v>
      </c>
      <c r="M2331" s="234">
        <v>0</v>
      </c>
      <c r="N2331" s="234">
        <v>0</v>
      </c>
      <c r="O2331" s="234">
        <v>0</v>
      </c>
      <c r="P2331" s="187">
        <v>0</v>
      </c>
      <c r="Q2331" s="188">
        <v>0</v>
      </c>
    </row>
    <row r="2332" spans="1:17" ht="11.25" customHeight="1">
      <c r="A2332" s="124">
        <f t="shared" si="36"/>
        <v>498</v>
      </c>
      <c r="B2332" s="136" t="s">
        <v>850</v>
      </c>
      <c r="C2332" s="250">
        <v>2</v>
      </c>
      <c r="D2332" s="138">
        <v>30432</v>
      </c>
      <c r="E2332" s="128">
        <v>60</v>
      </c>
      <c r="F2332" s="136" t="s">
        <v>443</v>
      </c>
      <c r="G2332" s="136" t="s">
        <v>326</v>
      </c>
      <c r="H2332" s="136" t="s">
        <v>451</v>
      </c>
      <c r="I2332" s="136" t="s">
        <v>827</v>
      </c>
      <c r="J2332" s="136" t="s">
        <v>571</v>
      </c>
      <c r="K2332" s="136" t="s">
        <v>826</v>
      </c>
      <c r="L2332" s="234">
        <v>0</v>
      </c>
      <c r="M2332" s="234">
        <v>0</v>
      </c>
      <c r="N2332" s="234">
        <v>0</v>
      </c>
      <c r="O2332" s="234">
        <v>0</v>
      </c>
      <c r="P2332" s="187">
        <v>0</v>
      </c>
      <c r="Q2332" s="188">
        <v>0</v>
      </c>
    </row>
    <row r="2333" spans="1:17" ht="11.25" customHeight="1">
      <c r="A2333" s="124">
        <f t="shared" si="36"/>
        <v>498</v>
      </c>
      <c r="B2333" s="136" t="s">
        <v>850</v>
      </c>
      <c r="C2333" s="250">
        <v>3</v>
      </c>
      <c r="D2333" s="138">
        <v>30697</v>
      </c>
      <c r="E2333" s="128">
        <v>60</v>
      </c>
      <c r="F2333" s="136" t="s">
        <v>443</v>
      </c>
      <c r="G2333" s="136" t="s">
        <v>326</v>
      </c>
      <c r="H2333" s="136" t="s">
        <v>451</v>
      </c>
      <c r="I2333" s="136" t="s">
        <v>827</v>
      </c>
      <c r="J2333" s="136" t="s">
        <v>571</v>
      </c>
      <c r="K2333" s="136" t="s">
        <v>826</v>
      </c>
      <c r="L2333" s="234">
        <v>0</v>
      </c>
      <c r="M2333" s="234">
        <v>0</v>
      </c>
      <c r="N2333" s="234">
        <v>0</v>
      </c>
      <c r="O2333" s="234">
        <v>0</v>
      </c>
      <c r="P2333" s="187">
        <v>0</v>
      </c>
      <c r="Q2333" s="188">
        <v>0</v>
      </c>
    </row>
    <row r="2334" spans="1:17" ht="11.25" customHeight="1">
      <c r="A2334" s="124">
        <f t="shared" si="36"/>
        <v>498</v>
      </c>
      <c r="B2334" s="136" t="s">
        <v>850</v>
      </c>
      <c r="C2334" s="250">
        <v>4</v>
      </c>
      <c r="D2334" s="138">
        <v>31123</v>
      </c>
      <c r="E2334" s="128">
        <v>60</v>
      </c>
      <c r="F2334" s="136" t="s">
        <v>443</v>
      </c>
      <c r="G2334" s="136" t="s">
        <v>326</v>
      </c>
      <c r="H2334" s="136" t="s">
        <v>451</v>
      </c>
      <c r="I2334" s="136" t="s">
        <v>827</v>
      </c>
      <c r="J2334" s="136" t="s">
        <v>571</v>
      </c>
      <c r="K2334" s="136" t="s">
        <v>826</v>
      </c>
      <c r="L2334" s="234">
        <v>0</v>
      </c>
      <c r="M2334" s="234">
        <v>0</v>
      </c>
      <c r="N2334" s="234">
        <v>0</v>
      </c>
      <c r="O2334" s="234">
        <v>0</v>
      </c>
      <c r="P2334" s="187">
        <v>0</v>
      </c>
      <c r="Q2334" s="188">
        <v>0</v>
      </c>
    </row>
    <row r="2335" spans="1:17" ht="11.25" customHeight="1">
      <c r="A2335" s="267">
        <f t="shared" si="36"/>
        <v>499</v>
      </c>
      <c r="B2335" s="218" t="s">
        <v>786</v>
      </c>
      <c r="C2335" s="247">
        <v>0</v>
      </c>
      <c r="D2335" s="218"/>
      <c r="E2335" s="271">
        <f>SUM(E2336:E2337)</f>
        <v>600</v>
      </c>
      <c r="F2335" s="218" t="s">
        <v>123</v>
      </c>
      <c r="G2335" s="218" t="s">
        <v>326</v>
      </c>
      <c r="H2335" s="218" t="s">
        <v>744</v>
      </c>
      <c r="I2335" s="218" t="s">
        <v>827</v>
      </c>
      <c r="J2335" s="218" t="s">
        <v>571</v>
      </c>
      <c r="K2335" s="218" t="s">
        <v>826</v>
      </c>
      <c r="L2335" s="244">
        <v>2602.98</v>
      </c>
      <c r="M2335" s="244">
        <v>0</v>
      </c>
      <c r="N2335" s="244">
        <v>1205.154291520038</v>
      </c>
      <c r="O2335" s="244">
        <v>1272.97</v>
      </c>
      <c r="P2335" s="211">
        <v>2360660.5001124702</v>
      </c>
      <c r="Q2335" s="212">
        <v>0.90690689137545055</v>
      </c>
    </row>
    <row r="2336" spans="1:17" ht="11.25" customHeight="1">
      <c r="A2336" s="124">
        <f t="shared" si="36"/>
        <v>499</v>
      </c>
      <c r="B2336" s="136" t="s">
        <v>786</v>
      </c>
      <c r="C2336" s="252">
        <v>1</v>
      </c>
      <c r="D2336" s="138">
        <v>39930</v>
      </c>
      <c r="E2336" s="128">
        <v>300</v>
      </c>
      <c r="F2336" s="136" t="s">
        <v>123</v>
      </c>
      <c r="G2336" s="136" t="s">
        <v>326</v>
      </c>
      <c r="H2336" s="136" t="s">
        <v>744</v>
      </c>
      <c r="I2336" s="136" t="s">
        <v>827</v>
      </c>
      <c r="J2336" s="136" t="s">
        <v>571</v>
      </c>
      <c r="K2336" s="136" t="s">
        <v>826</v>
      </c>
      <c r="L2336" s="234">
        <v>1567.56</v>
      </c>
      <c r="M2336" s="234">
        <v>0</v>
      </c>
      <c r="N2336" s="234">
        <v>719.19610630970806</v>
      </c>
      <c r="O2336" s="234">
        <v>418.23</v>
      </c>
      <c r="P2336" s="187">
        <v>1406000.8761821247</v>
      </c>
      <c r="Q2336" s="188">
        <v>0.89693592346202045</v>
      </c>
    </row>
    <row r="2337" spans="1:17" s="4" customFormat="1" ht="11.25" customHeight="1">
      <c r="A2337" s="124">
        <f t="shared" si="36"/>
        <v>499</v>
      </c>
      <c r="B2337" s="53" t="s">
        <v>786</v>
      </c>
      <c r="C2337" s="238">
        <v>2</v>
      </c>
      <c r="D2337" s="55">
        <v>40049</v>
      </c>
      <c r="E2337" s="92">
        <v>300</v>
      </c>
      <c r="F2337" s="53" t="s">
        <v>123</v>
      </c>
      <c r="G2337" s="53" t="s">
        <v>326</v>
      </c>
      <c r="H2337" s="53" t="s">
        <v>744</v>
      </c>
      <c r="I2337" s="53" t="s">
        <v>827</v>
      </c>
      <c r="J2337" s="53" t="s">
        <v>571</v>
      </c>
      <c r="K2337" s="53" t="s">
        <v>826</v>
      </c>
      <c r="L2337" s="234">
        <v>1035.42</v>
      </c>
      <c r="M2337" s="234">
        <v>0</v>
      </c>
      <c r="N2337" s="234">
        <v>485.95818521032999</v>
      </c>
      <c r="O2337" s="234">
        <v>854.74</v>
      </c>
      <c r="P2337" s="187">
        <v>954659.62393034576</v>
      </c>
      <c r="Q2337" s="188">
        <v>0.92200230238004455</v>
      </c>
    </row>
    <row r="2338" spans="1:17" ht="11.25" customHeight="1">
      <c r="A2338" s="267">
        <f t="shared" si="36"/>
        <v>500</v>
      </c>
      <c r="B2338" s="209" t="s">
        <v>128</v>
      </c>
      <c r="C2338" s="248">
        <v>0</v>
      </c>
      <c r="D2338" s="210"/>
      <c r="E2338" s="271">
        <f>SUM(E2339:E2340)</f>
        <v>260</v>
      </c>
      <c r="F2338" s="209" t="s">
        <v>123</v>
      </c>
      <c r="G2338" s="209" t="s">
        <v>326</v>
      </c>
      <c r="H2338" s="209" t="s">
        <v>6</v>
      </c>
      <c r="I2338" s="209" t="s">
        <v>827</v>
      </c>
      <c r="J2338" s="209" t="s">
        <v>571</v>
      </c>
      <c r="K2338" s="209" t="s">
        <v>223</v>
      </c>
      <c r="L2338" s="244">
        <v>1481.78</v>
      </c>
      <c r="M2338" s="244">
        <v>0</v>
      </c>
      <c r="N2338" s="244">
        <v>670.19081130185896</v>
      </c>
      <c r="O2338" s="244">
        <v>871.15</v>
      </c>
      <c r="P2338" s="211">
        <v>1312154.7398768165</v>
      </c>
      <c r="Q2338" s="212">
        <v>0.88552601592464242</v>
      </c>
    </row>
    <row r="2339" spans="1:17" ht="11.25" customHeight="1">
      <c r="A2339" s="124">
        <f t="shared" si="36"/>
        <v>500</v>
      </c>
      <c r="B2339" s="53" t="s">
        <v>128</v>
      </c>
      <c r="C2339" s="249">
        <v>1</v>
      </c>
      <c r="D2339" s="55">
        <v>36296</v>
      </c>
      <c r="E2339" s="92">
        <v>130</v>
      </c>
      <c r="F2339" s="53" t="s">
        <v>123</v>
      </c>
      <c r="G2339" s="53" t="s">
        <v>326</v>
      </c>
      <c r="H2339" s="53" t="s">
        <v>6</v>
      </c>
      <c r="I2339" s="53" t="s">
        <v>827</v>
      </c>
      <c r="J2339" s="53" t="s">
        <v>571</v>
      </c>
      <c r="K2339" s="53" t="s">
        <v>223</v>
      </c>
      <c r="L2339" s="234">
        <v>813.66</v>
      </c>
      <c r="M2339" s="234">
        <v>0</v>
      </c>
      <c r="N2339" s="234">
        <v>368.51211204138599</v>
      </c>
      <c r="O2339" s="234">
        <v>493.63</v>
      </c>
      <c r="P2339" s="187">
        <v>719176.87285571347</v>
      </c>
      <c r="Q2339" s="188">
        <v>0.88387885954294609</v>
      </c>
    </row>
    <row r="2340" spans="1:17" ht="11.25" customHeight="1">
      <c r="A2340" s="124">
        <f t="shared" si="36"/>
        <v>500</v>
      </c>
      <c r="B2340" s="53" t="s">
        <v>128</v>
      </c>
      <c r="C2340" s="249">
        <v>2</v>
      </c>
      <c r="D2340" s="55">
        <v>36296</v>
      </c>
      <c r="E2340" s="92">
        <v>130</v>
      </c>
      <c r="F2340" s="53" t="s">
        <v>123</v>
      </c>
      <c r="G2340" s="53" t="s">
        <v>326</v>
      </c>
      <c r="H2340" s="53" t="s">
        <v>6</v>
      </c>
      <c r="I2340" s="53" t="s">
        <v>827</v>
      </c>
      <c r="J2340" s="53" t="s">
        <v>571</v>
      </c>
      <c r="K2340" s="53" t="s">
        <v>223</v>
      </c>
      <c r="L2340" s="234">
        <v>668.12</v>
      </c>
      <c r="M2340" s="234">
        <v>0</v>
      </c>
      <c r="N2340" s="234">
        <v>301.67869926047302</v>
      </c>
      <c r="O2340" s="234">
        <v>377.52</v>
      </c>
      <c r="P2340" s="187">
        <v>592977.86702110339</v>
      </c>
      <c r="Q2340" s="188">
        <v>0.88753198081348172</v>
      </c>
    </row>
    <row r="2341" spans="1:17" s="4" customFormat="1" ht="11.25" customHeight="1">
      <c r="A2341" s="267">
        <f t="shared" si="36"/>
        <v>501</v>
      </c>
      <c r="B2341" s="209" t="s">
        <v>329</v>
      </c>
      <c r="C2341" s="248">
        <v>0</v>
      </c>
      <c r="D2341" s="210"/>
      <c r="E2341" s="271">
        <f>SUM(E2342:E2346)</f>
        <v>362</v>
      </c>
      <c r="F2341" s="209" t="s">
        <v>315</v>
      </c>
      <c r="G2341" s="209" t="s">
        <v>326</v>
      </c>
      <c r="H2341" s="209" t="s">
        <v>371</v>
      </c>
      <c r="I2341" s="209" t="s">
        <v>827</v>
      </c>
      <c r="J2341" s="209" t="s">
        <v>571</v>
      </c>
      <c r="K2341" s="209" t="s">
        <v>826</v>
      </c>
      <c r="L2341" s="244">
        <v>2358.15</v>
      </c>
      <c r="M2341" s="244">
        <v>1160.96</v>
      </c>
      <c r="N2341" s="244">
        <v>368.13</v>
      </c>
      <c r="O2341" s="244">
        <v>591.49</v>
      </c>
      <c r="P2341" s="211">
        <v>2330653.706817627</v>
      </c>
      <c r="Q2341" s="212">
        <v>0.98833988797049677</v>
      </c>
    </row>
    <row r="2342" spans="1:17" ht="11.25" customHeight="1">
      <c r="A2342" s="124">
        <f t="shared" si="36"/>
        <v>501</v>
      </c>
      <c r="B2342" s="53" t="s">
        <v>325</v>
      </c>
      <c r="C2342" s="249">
        <v>1</v>
      </c>
      <c r="D2342" s="55">
        <v>35533</v>
      </c>
      <c r="E2342" s="92">
        <v>0</v>
      </c>
      <c r="F2342" s="53" t="s">
        <v>315</v>
      </c>
      <c r="G2342" s="53" t="s">
        <v>326</v>
      </c>
      <c r="H2342" s="53" t="s">
        <v>371</v>
      </c>
      <c r="I2342" s="53" t="s">
        <v>827</v>
      </c>
      <c r="J2342" s="53" t="s">
        <v>571</v>
      </c>
      <c r="K2342" s="53" t="s">
        <v>826</v>
      </c>
      <c r="L2342" s="205">
        <v>0</v>
      </c>
      <c r="M2342" s="205">
        <v>0</v>
      </c>
      <c r="N2342" s="205">
        <v>0</v>
      </c>
      <c r="O2342" s="205">
        <v>0</v>
      </c>
      <c r="P2342" s="187">
        <v>0</v>
      </c>
      <c r="Q2342" s="188">
        <v>0</v>
      </c>
    </row>
    <row r="2343" spans="1:17" ht="11.25" customHeight="1">
      <c r="A2343" s="124">
        <f t="shared" si="36"/>
        <v>501</v>
      </c>
      <c r="B2343" s="53" t="s">
        <v>325</v>
      </c>
      <c r="C2343" s="249">
        <v>2</v>
      </c>
      <c r="D2343" s="55">
        <v>23131</v>
      </c>
      <c r="E2343" s="92">
        <v>0</v>
      </c>
      <c r="F2343" s="53" t="s">
        <v>315</v>
      </c>
      <c r="G2343" s="53" t="s">
        <v>326</v>
      </c>
      <c r="H2343" s="53" t="s">
        <v>371</v>
      </c>
      <c r="I2343" s="53" t="s">
        <v>827</v>
      </c>
      <c r="J2343" s="53" t="s">
        <v>571</v>
      </c>
      <c r="K2343" s="53" t="s">
        <v>826</v>
      </c>
      <c r="L2343" s="205">
        <v>0</v>
      </c>
      <c r="M2343" s="205">
        <v>0</v>
      </c>
      <c r="N2343" s="205">
        <v>0</v>
      </c>
      <c r="O2343" s="205">
        <v>0</v>
      </c>
      <c r="P2343" s="187">
        <v>0</v>
      </c>
      <c r="Q2343" s="188">
        <v>0</v>
      </c>
    </row>
    <row r="2344" spans="1:17" ht="11.25" customHeight="1">
      <c r="A2344" s="124">
        <f t="shared" si="36"/>
        <v>501</v>
      </c>
      <c r="B2344" s="53" t="s">
        <v>329</v>
      </c>
      <c r="C2344" s="249">
        <v>3</v>
      </c>
      <c r="D2344" s="55">
        <v>28775</v>
      </c>
      <c r="E2344" s="92">
        <v>120</v>
      </c>
      <c r="F2344" s="53" t="s">
        <v>315</v>
      </c>
      <c r="G2344" s="53" t="s">
        <v>326</v>
      </c>
      <c r="H2344" s="53" t="s">
        <v>371</v>
      </c>
      <c r="I2344" s="53" t="s">
        <v>827</v>
      </c>
      <c r="J2344" s="53" t="s">
        <v>571</v>
      </c>
      <c r="K2344" s="53" t="s">
        <v>826</v>
      </c>
      <c r="L2344" s="234">
        <v>658.9</v>
      </c>
      <c r="M2344" s="234">
        <v>271.75</v>
      </c>
      <c r="N2344" s="234">
        <v>153.4</v>
      </c>
      <c r="O2344" s="234">
        <v>349.83</v>
      </c>
      <c r="P2344" s="187">
        <v>655236.80626365892</v>
      </c>
      <c r="Q2344" s="188">
        <v>0.99444044052763536</v>
      </c>
    </row>
    <row r="2345" spans="1:17" ht="11.25" customHeight="1">
      <c r="A2345" s="124">
        <f t="shared" si="36"/>
        <v>501</v>
      </c>
      <c r="B2345" s="53" t="s">
        <v>329</v>
      </c>
      <c r="C2345" s="249">
        <v>4</v>
      </c>
      <c r="D2345" s="55">
        <v>31047</v>
      </c>
      <c r="E2345" s="92">
        <v>121</v>
      </c>
      <c r="F2345" s="53" t="s">
        <v>315</v>
      </c>
      <c r="G2345" s="53" t="s">
        <v>326</v>
      </c>
      <c r="H2345" s="53" t="s">
        <v>371</v>
      </c>
      <c r="I2345" s="53" t="s">
        <v>827</v>
      </c>
      <c r="J2345" s="53" t="s">
        <v>571</v>
      </c>
      <c r="K2345" s="53" t="s">
        <v>826</v>
      </c>
      <c r="L2345" s="234">
        <v>805.61</v>
      </c>
      <c r="M2345" s="234">
        <v>432.88</v>
      </c>
      <c r="N2345" s="234">
        <v>96.44</v>
      </c>
      <c r="O2345" s="234">
        <v>106.29</v>
      </c>
      <c r="P2345" s="187">
        <v>797328.48571494757</v>
      </c>
      <c r="Q2345" s="188">
        <v>0.98972019428128688</v>
      </c>
    </row>
    <row r="2346" spans="1:17" ht="11.25" customHeight="1">
      <c r="A2346" s="124">
        <f t="shared" si="36"/>
        <v>501</v>
      </c>
      <c r="B2346" s="53" t="s">
        <v>329</v>
      </c>
      <c r="C2346" s="249">
        <v>5</v>
      </c>
      <c r="D2346" s="55">
        <v>32414</v>
      </c>
      <c r="E2346" s="92">
        <v>121</v>
      </c>
      <c r="F2346" s="53" t="s">
        <v>315</v>
      </c>
      <c r="G2346" s="53" t="s">
        <v>326</v>
      </c>
      <c r="H2346" s="53" t="s">
        <v>371</v>
      </c>
      <c r="I2346" s="53" t="s">
        <v>827</v>
      </c>
      <c r="J2346" s="53" t="s">
        <v>571</v>
      </c>
      <c r="K2346" s="53" t="s">
        <v>826</v>
      </c>
      <c r="L2346" s="234">
        <v>893.64</v>
      </c>
      <c r="M2346" s="234">
        <v>456.33</v>
      </c>
      <c r="N2346" s="234">
        <v>118.29</v>
      </c>
      <c r="O2346" s="234">
        <v>135.37</v>
      </c>
      <c r="P2346" s="187">
        <v>878088.41483902</v>
      </c>
      <c r="Q2346" s="188">
        <v>0.98259748314647954</v>
      </c>
    </row>
    <row r="2347" spans="1:17" ht="11.25" customHeight="1">
      <c r="A2347" s="267">
        <f t="shared" si="36"/>
        <v>502</v>
      </c>
      <c r="B2347" s="209" t="s">
        <v>819</v>
      </c>
      <c r="C2347" s="248">
        <v>0</v>
      </c>
      <c r="D2347" s="210"/>
      <c r="E2347" s="271">
        <f>SUM(E2348)</f>
        <v>0</v>
      </c>
      <c r="F2347" s="209" t="s">
        <v>532</v>
      </c>
      <c r="G2347" s="209" t="s">
        <v>326</v>
      </c>
      <c r="H2347" s="209" t="s">
        <v>820</v>
      </c>
      <c r="I2347" s="209" t="s">
        <v>827</v>
      </c>
      <c r="J2347" s="209" t="s">
        <v>826</v>
      </c>
      <c r="K2347" s="209" t="s">
        <v>576</v>
      </c>
      <c r="L2347" s="244">
        <v>0</v>
      </c>
      <c r="M2347" s="244">
        <v>0</v>
      </c>
      <c r="N2347" s="244">
        <v>0</v>
      </c>
      <c r="O2347" s="244">
        <v>0</v>
      </c>
      <c r="P2347" s="211">
        <v>0</v>
      </c>
      <c r="Q2347" s="212">
        <v>0</v>
      </c>
    </row>
    <row r="2348" spans="1:17" ht="11.25" customHeight="1">
      <c r="A2348" s="124">
        <f t="shared" si="36"/>
        <v>502</v>
      </c>
      <c r="B2348" s="53" t="s">
        <v>819</v>
      </c>
      <c r="C2348" s="249">
        <v>1</v>
      </c>
      <c r="D2348" s="55">
        <v>32955</v>
      </c>
      <c r="E2348" s="92">
        <v>0</v>
      </c>
      <c r="F2348" s="53" t="s">
        <v>532</v>
      </c>
      <c r="G2348" s="53" t="s">
        <v>326</v>
      </c>
      <c r="H2348" s="53" t="s">
        <v>820</v>
      </c>
      <c r="I2348" s="53" t="s">
        <v>827</v>
      </c>
      <c r="J2348" s="53" t="s">
        <v>826</v>
      </c>
      <c r="K2348" s="53" t="s">
        <v>576</v>
      </c>
      <c r="L2348" s="205">
        <v>0</v>
      </c>
      <c r="M2348" s="205">
        <v>0</v>
      </c>
      <c r="N2348" s="205">
        <v>0</v>
      </c>
      <c r="O2348" s="205">
        <v>0</v>
      </c>
      <c r="P2348" s="187">
        <v>0</v>
      </c>
      <c r="Q2348" s="188">
        <v>0</v>
      </c>
    </row>
    <row r="2349" spans="1:17" s="4" customFormat="1" ht="12.75" customHeight="1">
      <c r="A2349" s="267">
        <f t="shared" si="36"/>
        <v>503</v>
      </c>
      <c r="B2349" s="209" t="s">
        <v>821</v>
      </c>
      <c r="C2349" s="248">
        <v>0</v>
      </c>
      <c r="D2349" s="210"/>
      <c r="E2349" s="271">
        <f>SUM(E2350:E2351)</f>
        <v>180</v>
      </c>
      <c r="F2349" s="209" t="s">
        <v>532</v>
      </c>
      <c r="G2349" s="209" t="s">
        <v>326</v>
      </c>
      <c r="H2349" s="209" t="s">
        <v>820</v>
      </c>
      <c r="I2349" s="209" t="s">
        <v>827</v>
      </c>
      <c r="J2349" s="209" t="s">
        <v>576</v>
      </c>
      <c r="K2349" s="209" t="s">
        <v>668</v>
      </c>
      <c r="L2349" s="244">
        <v>1438.7586879999999</v>
      </c>
      <c r="M2349" s="244">
        <v>302.24631044199998</v>
      </c>
      <c r="N2349" s="244">
        <v>0</v>
      </c>
      <c r="O2349" s="244">
        <v>0</v>
      </c>
      <c r="P2349" s="211">
        <v>601001.07325528178</v>
      </c>
      <c r="Q2349" s="212">
        <v>0.41772194202401358</v>
      </c>
    </row>
    <row r="2350" spans="1:17" s="4" customFormat="1" ht="11.25" customHeight="1">
      <c r="A2350" s="124">
        <f t="shared" si="36"/>
        <v>503</v>
      </c>
      <c r="B2350" s="53" t="s">
        <v>821</v>
      </c>
      <c r="C2350" s="249">
        <v>1</v>
      </c>
      <c r="D2350" s="55">
        <v>34179</v>
      </c>
      <c r="E2350" s="92">
        <v>120</v>
      </c>
      <c r="F2350" s="53" t="s">
        <v>532</v>
      </c>
      <c r="G2350" s="53" t="s">
        <v>326</v>
      </c>
      <c r="H2350" s="53" t="s">
        <v>820</v>
      </c>
      <c r="I2350" s="53" t="s">
        <v>827</v>
      </c>
      <c r="J2350" s="53" t="s">
        <v>576</v>
      </c>
      <c r="K2350" s="53" t="s">
        <v>668</v>
      </c>
      <c r="L2350" s="239">
        <v>906.10977946941432</v>
      </c>
      <c r="M2350" s="239">
        <v>190.35043192736205</v>
      </c>
      <c r="N2350" s="234">
        <v>0</v>
      </c>
      <c r="O2350" s="234">
        <v>0</v>
      </c>
      <c r="P2350" s="187">
        <v>378501.93676691432</v>
      </c>
      <c r="Q2350" s="188">
        <v>0.41772194202401347</v>
      </c>
    </row>
    <row r="2351" spans="1:17" ht="11.25" customHeight="1">
      <c r="A2351" s="124">
        <f t="shared" si="36"/>
        <v>503</v>
      </c>
      <c r="B2351" s="53" t="s">
        <v>821</v>
      </c>
      <c r="C2351" s="249">
        <v>2</v>
      </c>
      <c r="D2351" s="55">
        <v>34677</v>
      </c>
      <c r="E2351" s="92">
        <v>60</v>
      </c>
      <c r="F2351" s="53" t="s">
        <v>532</v>
      </c>
      <c r="G2351" s="53" t="s">
        <v>326</v>
      </c>
      <c r="H2351" s="53" t="s">
        <v>820</v>
      </c>
      <c r="I2351" s="53" t="s">
        <v>827</v>
      </c>
      <c r="J2351" s="53" t="s">
        <v>576</v>
      </c>
      <c r="K2351" s="53" t="s">
        <v>668</v>
      </c>
      <c r="L2351" s="239">
        <v>532.64890853058569</v>
      </c>
      <c r="M2351" s="239">
        <v>111.89587851463793</v>
      </c>
      <c r="N2351" s="234">
        <v>0</v>
      </c>
      <c r="O2351" s="234">
        <v>0</v>
      </c>
      <c r="P2351" s="187">
        <v>222499.13648836737</v>
      </c>
      <c r="Q2351" s="188">
        <v>0.41772194202401347</v>
      </c>
    </row>
    <row r="2352" spans="1:17" s="4" customFormat="1" ht="11.25" customHeight="1">
      <c r="A2352" s="267">
        <f t="shared" si="36"/>
        <v>504</v>
      </c>
      <c r="B2352" s="209" t="s">
        <v>170</v>
      </c>
      <c r="C2352" s="248">
        <v>0</v>
      </c>
      <c r="D2352" s="210"/>
      <c r="E2352" s="271">
        <f>SUM(E2353:E2354)</f>
        <v>750</v>
      </c>
      <c r="F2352" s="209" t="s">
        <v>532</v>
      </c>
      <c r="G2352" s="209" t="s">
        <v>326</v>
      </c>
      <c r="H2352" s="209" t="s">
        <v>820</v>
      </c>
      <c r="I2352" s="209" t="s">
        <v>827</v>
      </c>
      <c r="J2352" s="209" t="s">
        <v>571</v>
      </c>
      <c r="K2352" s="209" t="s">
        <v>826</v>
      </c>
      <c r="L2352" s="244">
        <v>2981.634669</v>
      </c>
      <c r="M2352" s="244">
        <v>0</v>
      </c>
      <c r="N2352" s="244">
        <v>1935.0393309999999</v>
      </c>
      <c r="O2352" s="244">
        <v>1884.2206366856094</v>
      </c>
      <c r="P2352" s="211">
        <v>2765167.0787782646</v>
      </c>
      <c r="Q2352" s="212">
        <v>0.92739969370750042</v>
      </c>
    </row>
    <row r="2353" spans="1:17" s="4" customFormat="1" ht="11.25" customHeight="1">
      <c r="A2353" s="124">
        <f t="shared" si="36"/>
        <v>504</v>
      </c>
      <c r="B2353" s="53" t="s">
        <v>170</v>
      </c>
      <c r="C2353" s="249">
        <v>1</v>
      </c>
      <c r="D2353" s="55">
        <v>30706</v>
      </c>
      <c r="E2353" s="92">
        <v>500</v>
      </c>
      <c r="F2353" s="53" t="s">
        <v>532</v>
      </c>
      <c r="G2353" s="53" t="s">
        <v>326</v>
      </c>
      <c r="H2353" s="53" t="s">
        <v>820</v>
      </c>
      <c r="I2353" s="53" t="s">
        <v>827</v>
      </c>
      <c r="J2353" s="53" t="s">
        <v>571</v>
      </c>
      <c r="K2353" s="53" t="s">
        <v>826</v>
      </c>
      <c r="L2353" s="234">
        <v>1606.2273640000001</v>
      </c>
      <c r="M2353" s="234">
        <v>0</v>
      </c>
      <c r="N2353" s="234">
        <v>1069.3162319999999</v>
      </c>
      <c r="O2353" s="234">
        <v>1327.1332264404919</v>
      </c>
      <c r="P2353" s="187">
        <v>1513181.8338686875</v>
      </c>
      <c r="Q2353" s="188">
        <v>0.94207200536068536</v>
      </c>
    </row>
    <row r="2354" spans="1:17" s="4" customFormat="1" ht="11.25" customHeight="1">
      <c r="A2354" s="124">
        <f t="shared" si="36"/>
        <v>504</v>
      </c>
      <c r="B2354" s="53" t="s">
        <v>170</v>
      </c>
      <c r="C2354" s="249">
        <v>2</v>
      </c>
      <c r="D2354" s="55">
        <v>40086</v>
      </c>
      <c r="E2354" s="92">
        <v>250</v>
      </c>
      <c r="F2354" s="53" t="s">
        <v>532</v>
      </c>
      <c r="G2354" s="53" t="s">
        <v>326</v>
      </c>
      <c r="H2354" s="53" t="s">
        <v>820</v>
      </c>
      <c r="I2354" s="53" t="s">
        <v>827</v>
      </c>
      <c r="J2354" s="53" t="s">
        <v>571</v>
      </c>
      <c r="K2354" s="53" t="s">
        <v>826</v>
      </c>
      <c r="L2354" s="234">
        <v>1375.4073050000002</v>
      </c>
      <c r="M2354" s="234">
        <v>0</v>
      </c>
      <c r="N2354" s="234">
        <v>865.72309900000005</v>
      </c>
      <c r="O2354" s="234">
        <v>557.08741024511767</v>
      </c>
      <c r="P2354" s="187">
        <v>1251985.2449095771</v>
      </c>
      <c r="Q2354" s="188">
        <v>0.91026508319263066</v>
      </c>
    </row>
    <row r="2355" spans="1:17" s="4" customFormat="1" ht="11.25" customHeight="1">
      <c r="A2355" s="267">
        <f t="shared" si="36"/>
        <v>505</v>
      </c>
      <c r="B2355" s="209" t="s">
        <v>171</v>
      </c>
      <c r="C2355" s="248">
        <v>0</v>
      </c>
      <c r="D2355" s="210"/>
      <c r="E2355" s="271">
        <f>SUM(E2356)</f>
        <v>0</v>
      </c>
      <c r="F2355" s="209" t="s">
        <v>532</v>
      </c>
      <c r="G2355" s="209" t="s">
        <v>326</v>
      </c>
      <c r="H2355" s="209" t="s">
        <v>820</v>
      </c>
      <c r="I2355" s="209" t="s">
        <v>827</v>
      </c>
      <c r="J2355" s="209" t="s">
        <v>826</v>
      </c>
      <c r="K2355" s="209" t="s">
        <v>576</v>
      </c>
      <c r="L2355" s="244">
        <v>0</v>
      </c>
      <c r="M2355" s="244">
        <v>0</v>
      </c>
      <c r="N2355" s="244">
        <v>0</v>
      </c>
      <c r="O2355" s="244">
        <v>0</v>
      </c>
      <c r="P2355" s="211">
        <v>0</v>
      </c>
      <c r="Q2355" s="212">
        <v>0</v>
      </c>
    </row>
    <row r="2356" spans="1:17" ht="11.25" customHeight="1">
      <c r="A2356" s="124">
        <f t="shared" si="36"/>
        <v>505</v>
      </c>
      <c r="B2356" s="53" t="s">
        <v>171</v>
      </c>
      <c r="C2356" s="249">
        <v>1</v>
      </c>
      <c r="D2356" s="55">
        <v>23923</v>
      </c>
      <c r="E2356" s="92">
        <v>0</v>
      </c>
      <c r="F2356" s="53" t="s">
        <v>532</v>
      </c>
      <c r="G2356" s="53" t="s">
        <v>326</v>
      </c>
      <c r="H2356" s="53" t="s">
        <v>820</v>
      </c>
      <c r="I2356" s="53" t="s">
        <v>827</v>
      </c>
      <c r="J2356" s="53" t="s">
        <v>826</v>
      </c>
      <c r="K2356" s="53" t="s">
        <v>576</v>
      </c>
      <c r="L2356" s="205">
        <v>0</v>
      </c>
      <c r="M2356" s="205">
        <v>0</v>
      </c>
      <c r="N2356" s="205">
        <v>0</v>
      </c>
      <c r="O2356" s="205">
        <v>0</v>
      </c>
      <c r="P2356" s="187">
        <v>0</v>
      </c>
      <c r="Q2356" s="188">
        <v>0</v>
      </c>
    </row>
    <row r="2357" spans="1:17" ht="11.25" customHeight="1">
      <c r="A2357" s="267">
        <f t="shared" si="36"/>
        <v>506</v>
      </c>
      <c r="B2357" s="209" t="s">
        <v>1270</v>
      </c>
      <c r="C2357" s="248">
        <v>0</v>
      </c>
      <c r="D2357" s="210"/>
      <c r="E2357" s="271">
        <f>SUM(E2358:E2359)</f>
        <v>60</v>
      </c>
      <c r="F2357" s="209" t="s">
        <v>1271</v>
      </c>
      <c r="G2357" s="209" t="s">
        <v>569</v>
      </c>
      <c r="H2357" s="209" t="s">
        <v>370</v>
      </c>
      <c r="I2357" s="209" t="s">
        <v>94</v>
      </c>
      <c r="J2357" s="209"/>
      <c r="K2357" s="209"/>
      <c r="L2357" s="244">
        <v>239.0985</v>
      </c>
      <c r="M2357" s="244">
        <v>0</v>
      </c>
      <c r="N2357" s="244">
        <v>0</v>
      </c>
      <c r="O2357" s="244">
        <v>0</v>
      </c>
      <c r="P2357" s="211">
        <v>0</v>
      </c>
      <c r="Q2357" s="212">
        <v>0</v>
      </c>
    </row>
    <row r="2358" spans="1:17" ht="11.25" customHeight="1">
      <c r="A2358" s="124">
        <f t="shared" si="36"/>
        <v>506</v>
      </c>
      <c r="B2358" s="53" t="s">
        <v>1270</v>
      </c>
      <c r="C2358" s="249">
        <v>1</v>
      </c>
      <c r="D2358" s="55">
        <v>42972</v>
      </c>
      <c r="E2358" s="92">
        <v>30</v>
      </c>
      <c r="F2358" s="123" t="s">
        <v>1271</v>
      </c>
      <c r="G2358" s="123" t="s">
        <v>569</v>
      </c>
      <c r="H2358" s="123" t="s">
        <v>370</v>
      </c>
      <c r="I2358" s="53" t="s">
        <v>94</v>
      </c>
      <c r="J2358" s="53"/>
      <c r="K2358" s="53"/>
      <c r="L2358" s="234">
        <v>117.92740000000001</v>
      </c>
      <c r="M2358" s="205">
        <v>0</v>
      </c>
      <c r="N2358" s="205">
        <v>0</v>
      </c>
      <c r="O2358" s="205">
        <v>0</v>
      </c>
      <c r="P2358" s="187">
        <v>0</v>
      </c>
      <c r="Q2358" s="188">
        <v>0</v>
      </c>
    </row>
    <row r="2359" spans="1:17" s="4" customFormat="1" ht="11.25" customHeight="1">
      <c r="A2359" s="124">
        <f t="shared" si="36"/>
        <v>506</v>
      </c>
      <c r="B2359" s="53" t="s">
        <v>1270</v>
      </c>
      <c r="C2359" s="249">
        <v>2</v>
      </c>
      <c r="D2359" s="55">
        <v>43067</v>
      </c>
      <c r="E2359" s="92">
        <v>30</v>
      </c>
      <c r="F2359" s="123" t="s">
        <v>1271</v>
      </c>
      <c r="G2359" s="123" t="s">
        <v>569</v>
      </c>
      <c r="H2359" s="123" t="s">
        <v>370</v>
      </c>
      <c r="I2359" s="53" t="s">
        <v>94</v>
      </c>
      <c r="J2359" s="53"/>
      <c r="K2359" s="53"/>
      <c r="L2359" s="234">
        <v>121.1711</v>
      </c>
      <c r="M2359" s="205">
        <v>0</v>
      </c>
      <c r="N2359" s="205">
        <v>0</v>
      </c>
      <c r="O2359" s="205">
        <v>0</v>
      </c>
      <c r="P2359" s="187">
        <v>0</v>
      </c>
      <c r="Q2359" s="188">
        <v>0</v>
      </c>
    </row>
    <row r="2360" spans="1:17" ht="11.25" customHeight="1">
      <c r="A2360" s="267">
        <f t="shared" si="36"/>
        <v>507</v>
      </c>
      <c r="B2360" s="209" t="s">
        <v>144</v>
      </c>
      <c r="C2360" s="248">
        <v>0</v>
      </c>
      <c r="D2360" s="210"/>
      <c r="E2360" s="271">
        <f>SUM(E2361:E2365)</f>
        <v>1050</v>
      </c>
      <c r="F2360" s="209" t="s">
        <v>142</v>
      </c>
      <c r="G2360" s="209" t="s">
        <v>728</v>
      </c>
      <c r="H2360" s="209" t="s">
        <v>143</v>
      </c>
      <c r="I2360" s="209" t="s">
        <v>827</v>
      </c>
      <c r="J2360" s="209" t="s">
        <v>571</v>
      </c>
      <c r="K2360" s="209" t="s">
        <v>826</v>
      </c>
      <c r="L2360" s="244">
        <v>5389.8190000000004</v>
      </c>
      <c r="M2360" s="244">
        <v>5574.2380000000003</v>
      </c>
      <c r="N2360" s="244">
        <v>0</v>
      </c>
      <c r="O2360" s="244">
        <v>5810.6350000000002</v>
      </c>
      <c r="P2360" s="211">
        <v>5872752.2162336037</v>
      </c>
      <c r="Q2360" s="212">
        <v>1.0896010081662488</v>
      </c>
    </row>
    <row r="2361" spans="1:17" s="4" customFormat="1" ht="11.25" customHeight="1">
      <c r="A2361" s="124">
        <f t="shared" si="36"/>
        <v>507</v>
      </c>
      <c r="B2361" s="53" t="s">
        <v>144</v>
      </c>
      <c r="C2361" s="249">
        <v>1</v>
      </c>
      <c r="D2361" s="55">
        <v>29045</v>
      </c>
      <c r="E2361" s="92">
        <v>210</v>
      </c>
      <c r="F2361" s="53" t="s">
        <v>142</v>
      </c>
      <c r="G2361" s="53" t="s">
        <v>728</v>
      </c>
      <c r="H2361" s="53" t="s">
        <v>143</v>
      </c>
      <c r="I2361" s="53" t="s">
        <v>827</v>
      </c>
      <c r="J2361" s="53" t="s">
        <v>571</v>
      </c>
      <c r="K2361" s="53" t="s">
        <v>826</v>
      </c>
      <c r="L2361" s="234">
        <v>1020.6020000000002</v>
      </c>
      <c r="M2361" s="234">
        <v>1049.1559999999999</v>
      </c>
      <c r="N2361" s="234">
        <v>0</v>
      </c>
      <c r="O2361" s="234">
        <v>1263.9010000000003</v>
      </c>
      <c r="P2361" s="187">
        <v>1121902.6221551194</v>
      </c>
      <c r="Q2361" s="188">
        <v>1.0992557550887803</v>
      </c>
    </row>
    <row r="2362" spans="1:17" ht="11.25" customHeight="1">
      <c r="A2362" s="124">
        <f t="shared" si="36"/>
        <v>507</v>
      </c>
      <c r="B2362" s="53" t="s">
        <v>144</v>
      </c>
      <c r="C2362" s="249">
        <v>2</v>
      </c>
      <c r="D2362" s="55">
        <v>29572</v>
      </c>
      <c r="E2362" s="92">
        <v>210</v>
      </c>
      <c r="F2362" s="53" t="s">
        <v>142</v>
      </c>
      <c r="G2362" s="53" t="s">
        <v>728</v>
      </c>
      <c r="H2362" s="53" t="s">
        <v>143</v>
      </c>
      <c r="I2362" s="53" t="s">
        <v>827</v>
      </c>
      <c r="J2362" s="53" t="s">
        <v>571</v>
      </c>
      <c r="K2362" s="53" t="s">
        <v>826</v>
      </c>
      <c r="L2362" s="234">
        <v>793.60500000000002</v>
      </c>
      <c r="M2362" s="234">
        <v>806.63499999999999</v>
      </c>
      <c r="N2362" s="234">
        <v>0</v>
      </c>
      <c r="O2362" s="234">
        <v>1632.0570000000002</v>
      </c>
      <c r="P2362" s="187">
        <v>859860.21979174693</v>
      </c>
      <c r="Q2362" s="188">
        <v>1.0834863941025408</v>
      </c>
    </row>
    <row r="2363" spans="1:17" ht="11.25" customHeight="1">
      <c r="A2363" s="124">
        <f t="shared" si="36"/>
        <v>507</v>
      </c>
      <c r="B2363" s="53" t="s">
        <v>144</v>
      </c>
      <c r="C2363" s="249">
        <v>3</v>
      </c>
      <c r="D2363" s="55">
        <v>30057</v>
      </c>
      <c r="E2363" s="92">
        <v>210</v>
      </c>
      <c r="F2363" s="53" t="s">
        <v>142</v>
      </c>
      <c r="G2363" s="53" t="s">
        <v>728</v>
      </c>
      <c r="H2363" s="53" t="s">
        <v>143</v>
      </c>
      <c r="I2363" s="53" t="s">
        <v>827</v>
      </c>
      <c r="J2363" s="53" t="s">
        <v>571</v>
      </c>
      <c r="K2363" s="53" t="s">
        <v>826</v>
      </c>
      <c r="L2363" s="234">
        <v>1013.0080000000002</v>
      </c>
      <c r="M2363" s="234">
        <v>1037.7059999999999</v>
      </c>
      <c r="N2363" s="234">
        <v>0</v>
      </c>
      <c r="O2363" s="234">
        <v>1355.5430000000001</v>
      </c>
      <c r="P2363" s="187">
        <v>1107991.4258223984</v>
      </c>
      <c r="Q2363" s="188">
        <v>1.0937637470014041</v>
      </c>
    </row>
    <row r="2364" spans="1:17" s="4" customFormat="1" ht="11.25" customHeight="1">
      <c r="A2364" s="124">
        <f t="shared" si="36"/>
        <v>507</v>
      </c>
      <c r="B2364" s="53" t="s">
        <v>144</v>
      </c>
      <c r="C2364" s="249">
        <v>4</v>
      </c>
      <c r="D2364" s="55">
        <v>33645</v>
      </c>
      <c r="E2364" s="92">
        <v>210</v>
      </c>
      <c r="F2364" s="53" t="s">
        <v>142</v>
      </c>
      <c r="G2364" s="53" t="s">
        <v>728</v>
      </c>
      <c r="H2364" s="53" t="s">
        <v>143</v>
      </c>
      <c r="I2364" s="53" t="s">
        <v>827</v>
      </c>
      <c r="J2364" s="53" t="s">
        <v>571</v>
      </c>
      <c r="K2364" s="53" t="s">
        <v>826</v>
      </c>
      <c r="L2364" s="234">
        <v>1257.0679999999998</v>
      </c>
      <c r="M2364" s="234">
        <v>1315.451</v>
      </c>
      <c r="N2364" s="234">
        <v>0</v>
      </c>
      <c r="O2364" s="234">
        <v>823.55700000000002</v>
      </c>
      <c r="P2364" s="187">
        <v>1367066.4490910147</v>
      </c>
      <c r="Q2364" s="188">
        <v>1.0875039767864705</v>
      </c>
    </row>
    <row r="2365" spans="1:17" ht="11.25" customHeight="1">
      <c r="A2365" s="124">
        <f t="shared" si="36"/>
        <v>507</v>
      </c>
      <c r="B2365" s="53" t="s">
        <v>144</v>
      </c>
      <c r="C2365" s="249">
        <v>5</v>
      </c>
      <c r="D2365" s="55">
        <v>33328</v>
      </c>
      <c r="E2365" s="92">
        <v>210</v>
      </c>
      <c r="F2365" s="53" t="s">
        <v>142</v>
      </c>
      <c r="G2365" s="53" t="s">
        <v>728</v>
      </c>
      <c r="H2365" s="53" t="s">
        <v>143</v>
      </c>
      <c r="I2365" s="53" t="s">
        <v>827</v>
      </c>
      <c r="J2365" s="53" t="s">
        <v>571</v>
      </c>
      <c r="K2365" s="53" t="s">
        <v>826</v>
      </c>
      <c r="L2365" s="234">
        <v>1305.5359999999998</v>
      </c>
      <c r="M2365" s="234">
        <v>1365.29</v>
      </c>
      <c r="N2365" s="234">
        <v>0</v>
      </c>
      <c r="O2365" s="234">
        <v>735.57700000000011</v>
      </c>
      <c r="P2365" s="187">
        <v>1415931.4993733237</v>
      </c>
      <c r="Q2365" s="188">
        <v>1.0845595214328245</v>
      </c>
    </row>
    <row r="2366" spans="1:17" ht="11.25" customHeight="1">
      <c r="A2366" s="267">
        <f t="shared" si="36"/>
        <v>508</v>
      </c>
      <c r="B2366" s="209" t="s">
        <v>890</v>
      </c>
      <c r="C2366" s="248">
        <v>0</v>
      </c>
      <c r="D2366" s="210"/>
      <c r="E2366" s="271">
        <f>SUM(E2367:E2368)</f>
        <v>300</v>
      </c>
      <c r="F2366" s="209" t="s">
        <v>142</v>
      </c>
      <c r="G2366" s="209" t="s">
        <v>326</v>
      </c>
      <c r="H2366" s="209" t="s">
        <v>891</v>
      </c>
      <c r="I2366" s="209" t="s">
        <v>827</v>
      </c>
      <c r="J2366" s="209" t="s">
        <v>571</v>
      </c>
      <c r="K2366" s="209" t="s">
        <v>826</v>
      </c>
      <c r="L2366" s="244">
        <v>0</v>
      </c>
      <c r="M2366" s="244">
        <v>0</v>
      </c>
      <c r="N2366" s="244">
        <v>0</v>
      </c>
      <c r="O2366" s="244">
        <v>0</v>
      </c>
      <c r="P2366" s="211">
        <v>0</v>
      </c>
      <c r="Q2366" s="212">
        <v>0</v>
      </c>
    </row>
    <row r="2367" spans="1:17" s="4" customFormat="1" ht="11.25" customHeight="1">
      <c r="A2367" s="124">
        <f t="shared" si="36"/>
        <v>508</v>
      </c>
      <c r="B2367" s="53" t="s">
        <v>890</v>
      </c>
      <c r="C2367" s="249">
        <v>1</v>
      </c>
      <c r="D2367" s="55">
        <v>41343</v>
      </c>
      <c r="E2367" s="92">
        <v>150</v>
      </c>
      <c r="F2367" s="53" t="s">
        <v>142</v>
      </c>
      <c r="G2367" s="53" t="s">
        <v>326</v>
      </c>
      <c r="H2367" s="53" t="s">
        <v>891</v>
      </c>
      <c r="I2367" s="53" t="s">
        <v>827</v>
      </c>
      <c r="J2367" s="53" t="s">
        <v>571</v>
      </c>
      <c r="K2367" s="53" t="s">
        <v>826</v>
      </c>
      <c r="L2367" s="234">
        <v>0</v>
      </c>
      <c r="M2367" s="234">
        <v>0</v>
      </c>
      <c r="N2367" s="234">
        <v>0</v>
      </c>
      <c r="O2367" s="234">
        <v>0</v>
      </c>
      <c r="P2367" s="187">
        <v>0</v>
      </c>
      <c r="Q2367" s="188">
        <v>0</v>
      </c>
    </row>
    <row r="2368" spans="1:17" ht="11.25" customHeight="1">
      <c r="A2368" s="124">
        <f t="shared" si="36"/>
        <v>508</v>
      </c>
      <c r="B2368" s="53" t="s">
        <v>890</v>
      </c>
      <c r="C2368" s="249">
        <v>2</v>
      </c>
      <c r="D2368" s="55">
        <v>41638</v>
      </c>
      <c r="E2368" s="92">
        <v>150</v>
      </c>
      <c r="F2368" s="53" t="s">
        <v>142</v>
      </c>
      <c r="G2368" s="53" t="s">
        <v>326</v>
      </c>
      <c r="H2368" s="53" t="s">
        <v>891</v>
      </c>
      <c r="I2368" s="53" t="s">
        <v>827</v>
      </c>
      <c r="J2368" s="53" t="s">
        <v>571</v>
      </c>
      <c r="K2368" s="53" t="s">
        <v>826</v>
      </c>
      <c r="L2368" s="234">
        <v>0</v>
      </c>
      <c r="M2368" s="234">
        <v>0</v>
      </c>
      <c r="N2368" s="234">
        <v>0</v>
      </c>
      <c r="O2368" s="234">
        <v>0</v>
      </c>
      <c r="P2368" s="187">
        <v>0</v>
      </c>
      <c r="Q2368" s="188">
        <v>0</v>
      </c>
    </row>
    <row r="2369" spans="1:17" s="4" customFormat="1" ht="11.25" customHeight="1">
      <c r="A2369" s="267">
        <f t="shared" si="36"/>
        <v>509</v>
      </c>
      <c r="B2369" s="209" t="s">
        <v>1072</v>
      </c>
      <c r="C2369" s="248">
        <v>0</v>
      </c>
      <c r="D2369" s="210"/>
      <c r="E2369" s="271">
        <f>SUM(E2370:E2371)</f>
        <v>1000</v>
      </c>
      <c r="F2369" s="209" t="s">
        <v>142</v>
      </c>
      <c r="G2369" s="209" t="s">
        <v>569</v>
      </c>
      <c r="H2369" s="263" t="s">
        <v>1073</v>
      </c>
      <c r="I2369" s="209" t="s">
        <v>827</v>
      </c>
      <c r="J2369" s="209" t="s">
        <v>571</v>
      </c>
      <c r="K2369" s="209" t="s">
        <v>826</v>
      </c>
      <c r="L2369" s="244">
        <v>4848.1151518799961</v>
      </c>
      <c r="M2369" s="244">
        <v>3074.3510700000002</v>
      </c>
      <c r="N2369" s="244">
        <v>843.78836999999999</v>
      </c>
      <c r="O2369" s="244">
        <v>1561.9960416666668</v>
      </c>
      <c r="P2369" s="211">
        <v>5056729.4657395314</v>
      </c>
      <c r="Q2369" s="212">
        <v>1.0430299832665153</v>
      </c>
    </row>
    <row r="2370" spans="1:17" s="4" customFormat="1" ht="11.25" customHeight="1">
      <c r="A2370" s="124">
        <f t="shared" si="36"/>
        <v>509</v>
      </c>
      <c r="B2370" s="53" t="s">
        <v>1072</v>
      </c>
      <c r="C2370" s="249">
        <v>1</v>
      </c>
      <c r="D2370" s="55">
        <v>42073</v>
      </c>
      <c r="E2370" s="92">
        <v>500</v>
      </c>
      <c r="F2370" s="123" t="s">
        <v>142</v>
      </c>
      <c r="G2370" s="123" t="s">
        <v>569</v>
      </c>
      <c r="H2370" s="125" t="s">
        <v>1073</v>
      </c>
      <c r="I2370" s="53" t="s">
        <v>827</v>
      </c>
      <c r="J2370" s="53" t="s">
        <v>571</v>
      </c>
      <c r="K2370" s="53" t="s">
        <v>826</v>
      </c>
      <c r="L2370" s="234">
        <v>2707.2076485668667</v>
      </c>
      <c r="M2370" s="234">
        <v>1716.73041385089</v>
      </c>
      <c r="N2370" s="234">
        <v>471.17493241676897</v>
      </c>
      <c r="O2370" s="234">
        <v>872.22508099697052</v>
      </c>
      <c r="P2370" s="187">
        <v>2823698.748383679</v>
      </c>
      <c r="Q2370" s="188">
        <v>1.0430299832665144</v>
      </c>
    </row>
    <row r="2371" spans="1:17" ht="11.25" customHeight="1">
      <c r="A2371" s="124">
        <f t="shared" si="36"/>
        <v>509</v>
      </c>
      <c r="B2371" s="53" t="s">
        <v>1072</v>
      </c>
      <c r="C2371" s="249">
        <v>2</v>
      </c>
      <c r="D2371" s="55">
        <v>42194</v>
      </c>
      <c r="E2371" s="92">
        <v>500</v>
      </c>
      <c r="F2371" s="123" t="s">
        <v>142</v>
      </c>
      <c r="G2371" s="123" t="s">
        <v>569</v>
      </c>
      <c r="H2371" s="125" t="s">
        <v>1073</v>
      </c>
      <c r="I2371" s="53" t="s">
        <v>827</v>
      </c>
      <c r="J2371" s="53" t="s">
        <v>571</v>
      </c>
      <c r="K2371" s="53" t="s">
        <v>826</v>
      </c>
      <c r="L2371" s="234">
        <v>2140.9075033131298</v>
      </c>
      <c r="M2371" s="234">
        <v>1357.6206561491101</v>
      </c>
      <c r="N2371" s="234">
        <v>372.61343758323102</v>
      </c>
      <c r="O2371" s="234">
        <v>689.77096066969614</v>
      </c>
      <c r="P2371" s="187">
        <v>2233030.7173558539</v>
      </c>
      <c r="Q2371" s="188">
        <v>1.0430299832665166</v>
      </c>
    </row>
    <row r="2372" spans="1:17" ht="11.25" customHeight="1">
      <c r="A2372" s="267">
        <f t="shared" ref="A2372:A2435" si="37">IF(C2372&gt;0,A2371,A2371+1)</f>
        <v>510</v>
      </c>
      <c r="B2372" s="209" t="s">
        <v>1341</v>
      </c>
      <c r="C2372" s="248">
        <v>0</v>
      </c>
      <c r="D2372" s="210"/>
      <c r="E2372" s="271">
        <f>SUM(E2373)</f>
        <v>525</v>
      </c>
      <c r="F2372" s="209" t="s">
        <v>142</v>
      </c>
      <c r="G2372" s="209" t="s">
        <v>326</v>
      </c>
      <c r="H2372" s="263" t="s">
        <v>1342</v>
      </c>
      <c r="I2372" s="209" t="s">
        <v>827</v>
      </c>
      <c r="J2372" s="209" t="s">
        <v>571</v>
      </c>
      <c r="K2372" s="209" t="s">
        <v>826</v>
      </c>
      <c r="L2372" s="244">
        <v>2858</v>
      </c>
      <c r="M2372" s="244">
        <v>0</v>
      </c>
      <c r="N2372" s="244">
        <v>1588.84</v>
      </c>
      <c r="O2372" s="244">
        <v>664.38</v>
      </c>
      <c r="P2372" s="211">
        <v>2614246.5716208112</v>
      </c>
      <c r="Q2372" s="212">
        <v>0.9147118865013335</v>
      </c>
    </row>
    <row r="2373" spans="1:17" ht="11.25" customHeight="1">
      <c r="A2373" s="124">
        <f t="shared" si="37"/>
        <v>510</v>
      </c>
      <c r="B2373" s="53" t="s">
        <v>1341</v>
      </c>
      <c r="C2373" s="249">
        <v>1</v>
      </c>
      <c r="D2373" s="55">
        <v>44530</v>
      </c>
      <c r="E2373" s="92">
        <v>525</v>
      </c>
      <c r="F2373" s="53" t="s">
        <v>142</v>
      </c>
      <c r="G2373" s="53" t="s">
        <v>326</v>
      </c>
      <c r="H2373" s="203" t="s">
        <v>1342</v>
      </c>
      <c r="I2373" s="53" t="s">
        <v>827</v>
      </c>
      <c r="J2373" s="53" t="s">
        <v>571</v>
      </c>
      <c r="K2373" s="53" t="s">
        <v>826</v>
      </c>
      <c r="L2373" s="234">
        <v>2858</v>
      </c>
      <c r="M2373" s="234">
        <v>0</v>
      </c>
      <c r="N2373" s="234">
        <v>1588.84</v>
      </c>
      <c r="O2373" s="234">
        <v>664.38</v>
      </c>
      <c r="P2373" s="187">
        <v>2614246.5716208112</v>
      </c>
      <c r="Q2373" s="188">
        <v>0.9147118865013335</v>
      </c>
    </row>
    <row r="2374" spans="1:17" ht="11.25" customHeight="1">
      <c r="A2374" s="267">
        <f t="shared" si="37"/>
        <v>511</v>
      </c>
      <c r="B2374" s="209" t="s">
        <v>787</v>
      </c>
      <c r="C2374" s="248">
        <v>0</v>
      </c>
      <c r="D2374" s="210"/>
      <c r="E2374" s="271">
        <f>SUM(E2375:E2380)</f>
        <v>0</v>
      </c>
      <c r="F2374" s="209" t="s">
        <v>989</v>
      </c>
      <c r="G2374" s="209" t="s">
        <v>728</v>
      </c>
      <c r="H2374" s="209" t="s">
        <v>990</v>
      </c>
      <c r="I2374" s="209" t="s">
        <v>94</v>
      </c>
      <c r="J2374" s="209"/>
      <c r="K2374" s="209"/>
      <c r="L2374" s="244">
        <v>0</v>
      </c>
      <c r="M2374" s="244">
        <v>0</v>
      </c>
      <c r="N2374" s="244">
        <v>0</v>
      </c>
      <c r="O2374" s="244">
        <v>0</v>
      </c>
      <c r="P2374" s="211">
        <v>0</v>
      </c>
      <c r="Q2374" s="212">
        <v>0</v>
      </c>
    </row>
    <row r="2375" spans="1:17" s="4" customFormat="1" ht="11.25" customHeight="1">
      <c r="A2375" s="124">
        <f t="shared" si="37"/>
        <v>511</v>
      </c>
      <c r="B2375" s="53" t="s">
        <v>788</v>
      </c>
      <c r="C2375" s="249">
        <v>1</v>
      </c>
      <c r="D2375" s="55">
        <v>26175</v>
      </c>
      <c r="E2375" s="92">
        <v>0</v>
      </c>
      <c r="F2375" s="53" t="s">
        <v>989</v>
      </c>
      <c r="G2375" s="53" t="s">
        <v>728</v>
      </c>
      <c r="H2375" s="53" t="s">
        <v>990</v>
      </c>
      <c r="I2375" s="53" t="s">
        <v>94</v>
      </c>
      <c r="J2375" s="53"/>
      <c r="K2375" s="53"/>
      <c r="L2375" s="205">
        <v>0</v>
      </c>
      <c r="M2375" s="205">
        <v>0</v>
      </c>
      <c r="N2375" s="205">
        <v>0</v>
      </c>
      <c r="O2375" s="205">
        <v>0</v>
      </c>
      <c r="P2375" s="187">
        <v>0</v>
      </c>
      <c r="Q2375" s="188">
        <v>0</v>
      </c>
    </row>
    <row r="2376" spans="1:17" ht="11.25" customHeight="1">
      <c r="A2376" s="124">
        <f t="shared" si="37"/>
        <v>511</v>
      </c>
      <c r="B2376" s="53" t="s">
        <v>789</v>
      </c>
      <c r="C2376" s="249">
        <v>2</v>
      </c>
      <c r="D2376" s="55">
        <v>26443</v>
      </c>
      <c r="E2376" s="92">
        <v>0</v>
      </c>
      <c r="F2376" s="53" t="s">
        <v>989</v>
      </c>
      <c r="G2376" s="53" t="s">
        <v>728</v>
      </c>
      <c r="H2376" s="53" t="s">
        <v>990</v>
      </c>
      <c r="I2376" s="53" t="s">
        <v>94</v>
      </c>
      <c r="J2376" s="53"/>
      <c r="K2376" s="53"/>
      <c r="L2376" s="205">
        <v>0</v>
      </c>
      <c r="M2376" s="205">
        <v>0</v>
      </c>
      <c r="N2376" s="205">
        <v>0</v>
      </c>
      <c r="O2376" s="205">
        <v>0</v>
      </c>
      <c r="P2376" s="187">
        <v>0</v>
      </c>
      <c r="Q2376" s="188">
        <v>0</v>
      </c>
    </row>
    <row r="2377" spans="1:17" ht="11.25" customHeight="1">
      <c r="A2377" s="124">
        <f t="shared" si="37"/>
        <v>511</v>
      </c>
      <c r="B2377" s="53" t="s">
        <v>790</v>
      </c>
      <c r="C2377" s="249">
        <v>3</v>
      </c>
      <c r="D2377" s="55">
        <v>26766</v>
      </c>
      <c r="E2377" s="92">
        <v>0</v>
      </c>
      <c r="F2377" s="53" t="s">
        <v>989</v>
      </c>
      <c r="G2377" s="53" t="s">
        <v>728</v>
      </c>
      <c r="H2377" s="53" t="s">
        <v>990</v>
      </c>
      <c r="I2377" s="53" t="s">
        <v>94</v>
      </c>
      <c r="J2377" s="53"/>
      <c r="K2377" s="53"/>
      <c r="L2377" s="205">
        <v>0</v>
      </c>
      <c r="M2377" s="205">
        <v>0</v>
      </c>
      <c r="N2377" s="205">
        <v>0</v>
      </c>
      <c r="O2377" s="205">
        <v>0</v>
      </c>
      <c r="P2377" s="187">
        <v>0</v>
      </c>
      <c r="Q2377" s="188">
        <v>0</v>
      </c>
    </row>
    <row r="2378" spans="1:17" s="4" customFormat="1" ht="11.25" customHeight="1">
      <c r="A2378" s="124">
        <f t="shared" si="37"/>
        <v>511</v>
      </c>
      <c r="B2378" s="53" t="s">
        <v>791</v>
      </c>
      <c r="C2378" s="249">
        <v>4</v>
      </c>
      <c r="D2378" s="55">
        <v>32695</v>
      </c>
      <c r="E2378" s="92">
        <v>0</v>
      </c>
      <c r="F2378" s="53" t="s">
        <v>989</v>
      </c>
      <c r="G2378" s="53" t="s">
        <v>728</v>
      </c>
      <c r="H2378" s="53" t="s">
        <v>990</v>
      </c>
      <c r="I2378" s="53" t="s">
        <v>94</v>
      </c>
      <c r="J2378" s="53"/>
      <c r="K2378" s="53"/>
      <c r="L2378" s="205">
        <v>0</v>
      </c>
      <c r="M2378" s="205">
        <v>0</v>
      </c>
      <c r="N2378" s="205">
        <v>0</v>
      </c>
      <c r="O2378" s="205">
        <v>0</v>
      </c>
      <c r="P2378" s="187">
        <v>0</v>
      </c>
      <c r="Q2378" s="188">
        <v>0</v>
      </c>
    </row>
    <row r="2379" spans="1:17" ht="11.25" customHeight="1">
      <c r="A2379" s="124">
        <f t="shared" si="37"/>
        <v>511</v>
      </c>
      <c r="B2379" s="53" t="s">
        <v>792</v>
      </c>
      <c r="C2379" s="249">
        <v>5</v>
      </c>
      <c r="D2379" s="55">
        <v>33425</v>
      </c>
      <c r="E2379" s="92">
        <v>0</v>
      </c>
      <c r="F2379" s="53" t="s">
        <v>989</v>
      </c>
      <c r="G2379" s="53" t="s">
        <v>728</v>
      </c>
      <c r="H2379" s="53" t="s">
        <v>990</v>
      </c>
      <c r="I2379" s="53" t="s">
        <v>94</v>
      </c>
      <c r="J2379" s="53"/>
      <c r="K2379" s="53"/>
      <c r="L2379" s="205">
        <v>0</v>
      </c>
      <c r="M2379" s="205">
        <v>0</v>
      </c>
      <c r="N2379" s="205">
        <v>0</v>
      </c>
      <c r="O2379" s="205">
        <v>0</v>
      </c>
      <c r="P2379" s="187">
        <v>0</v>
      </c>
      <c r="Q2379" s="188">
        <v>0</v>
      </c>
    </row>
    <row r="2380" spans="1:17" ht="11.25" customHeight="1">
      <c r="A2380" s="124">
        <f t="shared" si="37"/>
        <v>511</v>
      </c>
      <c r="B2380" s="53" t="s">
        <v>648</v>
      </c>
      <c r="C2380" s="249">
        <v>6</v>
      </c>
      <c r="D2380" s="55">
        <v>33601</v>
      </c>
      <c r="E2380" s="92">
        <v>0</v>
      </c>
      <c r="F2380" s="53" t="s">
        <v>989</v>
      </c>
      <c r="G2380" s="53" t="s">
        <v>728</v>
      </c>
      <c r="H2380" s="53" t="s">
        <v>990</v>
      </c>
      <c r="I2380" s="53" t="s">
        <v>94</v>
      </c>
      <c r="J2380" s="53"/>
      <c r="K2380" s="53"/>
      <c r="L2380" s="205">
        <v>0</v>
      </c>
      <c r="M2380" s="205">
        <v>0</v>
      </c>
      <c r="N2380" s="205">
        <v>0</v>
      </c>
      <c r="O2380" s="205">
        <v>0</v>
      </c>
      <c r="P2380" s="187">
        <v>0</v>
      </c>
      <c r="Q2380" s="188">
        <v>0</v>
      </c>
    </row>
    <row r="2381" spans="1:17" s="4" customFormat="1" ht="11.25" customHeight="1">
      <c r="A2381" s="267">
        <f t="shared" si="37"/>
        <v>512</v>
      </c>
      <c r="B2381" s="209" t="s">
        <v>196</v>
      </c>
      <c r="C2381" s="248">
        <v>0</v>
      </c>
      <c r="D2381" s="210"/>
      <c r="E2381" s="271">
        <f>SUM(E2382:E2385)</f>
        <v>0</v>
      </c>
      <c r="F2381" s="209" t="s">
        <v>854</v>
      </c>
      <c r="G2381" s="209" t="s">
        <v>728</v>
      </c>
      <c r="H2381" s="209" t="s">
        <v>854</v>
      </c>
      <c r="I2381" s="209" t="s">
        <v>94</v>
      </c>
      <c r="J2381" s="209"/>
      <c r="K2381" s="209"/>
      <c r="L2381" s="244">
        <v>0</v>
      </c>
      <c r="M2381" s="244">
        <v>0</v>
      </c>
      <c r="N2381" s="244">
        <v>0</v>
      </c>
      <c r="O2381" s="244">
        <v>0</v>
      </c>
      <c r="P2381" s="211">
        <v>0</v>
      </c>
      <c r="Q2381" s="212">
        <v>0</v>
      </c>
    </row>
    <row r="2382" spans="1:17" ht="11.25" customHeight="1">
      <c r="A2382" s="124">
        <f t="shared" si="37"/>
        <v>512</v>
      </c>
      <c r="B2382" s="53" t="s">
        <v>196</v>
      </c>
      <c r="C2382" s="249">
        <v>1</v>
      </c>
      <c r="D2382" s="55">
        <v>34033</v>
      </c>
      <c r="E2382" s="92">
        <v>0</v>
      </c>
      <c r="F2382" s="53" t="s">
        <v>854</v>
      </c>
      <c r="G2382" s="53" t="s">
        <v>728</v>
      </c>
      <c r="H2382" s="53" t="s">
        <v>854</v>
      </c>
      <c r="I2382" s="53" t="s">
        <v>94</v>
      </c>
      <c r="J2382" s="53"/>
      <c r="K2382" s="53"/>
      <c r="L2382" s="205">
        <v>0</v>
      </c>
      <c r="M2382" s="205">
        <v>0</v>
      </c>
      <c r="N2382" s="205">
        <v>0</v>
      </c>
      <c r="O2382" s="205">
        <v>0</v>
      </c>
      <c r="P2382" s="187">
        <v>0</v>
      </c>
      <c r="Q2382" s="188">
        <v>0</v>
      </c>
    </row>
    <row r="2383" spans="1:17" s="4" customFormat="1" ht="11.25" customHeight="1">
      <c r="A2383" s="124">
        <f t="shared" si="37"/>
        <v>512</v>
      </c>
      <c r="B2383" s="53" t="s">
        <v>196</v>
      </c>
      <c r="C2383" s="249">
        <v>2</v>
      </c>
      <c r="D2383" s="55">
        <v>34294</v>
      </c>
      <c r="E2383" s="92">
        <v>0</v>
      </c>
      <c r="F2383" s="53" t="s">
        <v>854</v>
      </c>
      <c r="G2383" s="53" t="s">
        <v>728</v>
      </c>
      <c r="H2383" s="53" t="s">
        <v>854</v>
      </c>
      <c r="I2383" s="53" t="s">
        <v>94</v>
      </c>
      <c r="J2383" s="53"/>
      <c r="K2383" s="53"/>
      <c r="L2383" s="205">
        <v>0</v>
      </c>
      <c r="M2383" s="205">
        <v>0</v>
      </c>
      <c r="N2383" s="205">
        <v>0</v>
      </c>
      <c r="O2383" s="205">
        <v>0</v>
      </c>
      <c r="P2383" s="187">
        <v>0</v>
      </c>
      <c r="Q2383" s="188">
        <v>0</v>
      </c>
    </row>
    <row r="2384" spans="1:17" ht="11.25" customHeight="1">
      <c r="A2384" s="124">
        <f t="shared" si="37"/>
        <v>512</v>
      </c>
      <c r="B2384" s="53" t="s">
        <v>196</v>
      </c>
      <c r="C2384" s="249">
        <v>3</v>
      </c>
      <c r="D2384" s="55">
        <v>34395</v>
      </c>
      <c r="E2384" s="92">
        <v>0</v>
      </c>
      <c r="F2384" s="53" t="s">
        <v>854</v>
      </c>
      <c r="G2384" s="53" t="s">
        <v>728</v>
      </c>
      <c r="H2384" s="53" t="s">
        <v>854</v>
      </c>
      <c r="I2384" s="53" t="s">
        <v>94</v>
      </c>
      <c r="J2384" s="53"/>
      <c r="K2384" s="53"/>
      <c r="L2384" s="205">
        <v>0</v>
      </c>
      <c r="M2384" s="205">
        <v>0</v>
      </c>
      <c r="N2384" s="205">
        <v>0</v>
      </c>
      <c r="O2384" s="205">
        <v>0</v>
      </c>
      <c r="P2384" s="187">
        <v>0</v>
      </c>
      <c r="Q2384" s="188">
        <v>0</v>
      </c>
    </row>
    <row r="2385" spans="1:17" ht="11.25" customHeight="1">
      <c r="A2385" s="124">
        <f t="shared" si="37"/>
        <v>512</v>
      </c>
      <c r="B2385" s="53" t="s">
        <v>196</v>
      </c>
      <c r="C2385" s="249">
        <v>4</v>
      </c>
      <c r="D2385" s="55">
        <v>34419</v>
      </c>
      <c r="E2385" s="92">
        <v>0</v>
      </c>
      <c r="F2385" s="53" t="s">
        <v>854</v>
      </c>
      <c r="G2385" s="53" t="s">
        <v>728</v>
      </c>
      <c r="H2385" s="53" t="s">
        <v>854</v>
      </c>
      <c r="I2385" s="53" t="s">
        <v>94</v>
      </c>
      <c r="J2385" s="53"/>
      <c r="K2385" s="53"/>
      <c r="L2385" s="205">
        <v>0</v>
      </c>
      <c r="M2385" s="205">
        <v>0</v>
      </c>
      <c r="N2385" s="205">
        <v>0</v>
      </c>
      <c r="O2385" s="205">
        <v>0</v>
      </c>
      <c r="P2385" s="187">
        <v>0</v>
      </c>
      <c r="Q2385" s="188">
        <v>0</v>
      </c>
    </row>
    <row r="2386" spans="1:17" ht="11.25" customHeight="1">
      <c r="A2386" s="267">
        <f t="shared" si="37"/>
        <v>513</v>
      </c>
      <c r="B2386" s="209" t="s">
        <v>1159</v>
      </c>
      <c r="C2386" s="248">
        <v>0</v>
      </c>
      <c r="D2386" s="210"/>
      <c r="E2386" s="271">
        <f>SUM(E2387:E2390)</f>
        <v>1440</v>
      </c>
      <c r="F2386" s="209" t="s">
        <v>523</v>
      </c>
      <c r="G2386" s="209" t="s">
        <v>326</v>
      </c>
      <c r="H2386" s="263" t="s">
        <v>1160</v>
      </c>
      <c r="I2386" s="209" t="s">
        <v>827</v>
      </c>
      <c r="J2386" s="209" t="s">
        <v>571</v>
      </c>
      <c r="K2386" s="209" t="s">
        <v>826</v>
      </c>
      <c r="L2386" s="244">
        <v>6897.1281089999993</v>
      </c>
      <c r="M2386" s="244">
        <v>5499.4459999999999</v>
      </c>
      <c r="N2386" s="244">
        <v>0</v>
      </c>
      <c r="O2386" s="244">
        <v>1112.518</v>
      </c>
      <c r="P2386" s="211">
        <v>7325047.6054367805</v>
      </c>
      <c r="Q2386" s="212">
        <v>1.0620431416778229</v>
      </c>
    </row>
    <row r="2387" spans="1:17" s="4" customFormat="1" ht="11.25" customHeight="1">
      <c r="A2387" s="124">
        <f t="shared" si="37"/>
        <v>513</v>
      </c>
      <c r="B2387" s="53" t="s">
        <v>1159</v>
      </c>
      <c r="C2387" s="249">
        <v>1</v>
      </c>
      <c r="D2387" s="55">
        <v>42305</v>
      </c>
      <c r="E2387" s="92">
        <v>360</v>
      </c>
      <c r="F2387" s="123" t="s">
        <v>523</v>
      </c>
      <c r="G2387" s="123" t="s">
        <v>326</v>
      </c>
      <c r="H2387" s="125" t="s">
        <v>1160</v>
      </c>
      <c r="I2387" s="53" t="s">
        <v>827</v>
      </c>
      <c r="J2387" s="53" t="s">
        <v>571</v>
      </c>
      <c r="K2387" s="53" t="s">
        <v>826</v>
      </c>
      <c r="L2387" s="234">
        <v>1809.6579188220192</v>
      </c>
      <c r="M2387" s="234">
        <v>1467.9280000000001</v>
      </c>
      <c r="N2387" s="234">
        <v>0</v>
      </c>
      <c r="O2387" s="234">
        <v>222.31899999999999</v>
      </c>
      <c r="P2387" s="187">
        <v>1936977.7783101152</v>
      </c>
      <c r="Q2387" s="188">
        <v>1.0703557607014333</v>
      </c>
    </row>
    <row r="2388" spans="1:17" s="4" customFormat="1" ht="11.25" customHeight="1">
      <c r="A2388" s="124">
        <f t="shared" si="37"/>
        <v>513</v>
      </c>
      <c r="B2388" s="53" t="s">
        <v>1159</v>
      </c>
      <c r="C2388" s="249">
        <v>2</v>
      </c>
      <c r="D2388" s="55">
        <v>42397</v>
      </c>
      <c r="E2388" s="92">
        <v>360</v>
      </c>
      <c r="F2388" s="123" t="s">
        <v>523</v>
      </c>
      <c r="G2388" s="123" t="s">
        <v>326</v>
      </c>
      <c r="H2388" s="125" t="s">
        <v>1160</v>
      </c>
      <c r="I2388" s="53" t="s">
        <v>827</v>
      </c>
      <c r="J2388" s="53" t="s">
        <v>571</v>
      </c>
      <c r="K2388" s="53" t="s">
        <v>826</v>
      </c>
      <c r="L2388" s="234">
        <v>1750.3259955081633</v>
      </c>
      <c r="M2388" s="234">
        <v>1361.4369999999999</v>
      </c>
      <c r="N2388" s="234">
        <v>0</v>
      </c>
      <c r="O2388" s="234">
        <v>361.55400000000003</v>
      </c>
      <c r="P2388" s="187">
        <v>1848857.4162653706</v>
      </c>
      <c r="Q2388" s="188">
        <v>1.0562931825328921</v>
      </c>
    </row>
    <row r="2389" spans="1:17" s="4" customFormat="1" ht="11.25" customHeight="1">
      <c r="A2389" s="124">
        <f t="shared" si="37"/>
        <v>513</v>
      </c>
      <c r="B2389" s="53" t="s">
        <v>1159</v>
      </c>
      <c r="C2389" s="249">
        <v>3</v>
      </c>
      <c r="D2389" s="55">
        <v>42996</v>
      </c>
      <c r="E2389" s="92">
        <v>360</v>
      </c>
      <c r="F2389" s="123" t="s">
        <v>523</v>
      </c>
      <c r="G2389" s="123" t="s">
        <v>326</v>
      </c>
      <c r="H2389" s="125" t="s">
        <v>1160</v>
      </c>
      <c r="I2389" s="53" t="s">
        <v>827</v>
      </c>
      <c r="J2389" s="53" t="s">
        <v>571</v>
      </c>
      <c r="K2389" s="53" t="s">
        <v>826</v>
      </c>
      <c r="L2389" s="234">
        <v>2101.967845172348</v>
      </c>
      <c r="M2389" s="234">
        <v>1676.723</v>
      </c>
      <c r="N2389" s="234">
        <v>0</v>
      </c>
      <c r="O2389" s="234">
        <v>180.09199999999998</v>
      </c>
      <c r="P2389" s="187">
        <v>2227477.8197024777</v>
      </c>
      <c r="Q2389" s="188">
        <v>1.0597107014830851</v>
      </c>
    </row>
    <row r="2390" spans="1:17" ht="11.25" customHeight="1">
      <c r="A2390" s="124">
        <f t="shared" si="37"/>
        <v>513</v>
      </c>
      <c r="B2390" s="53" t="s">
        <v>1159</v>
      </c>
      <c r="C2390" s="249">
        <v>4</v>
      </c>
      <c r="D2390" s="55">
        <v>43544</v>
      </c>
      <c r="E2390" s="92">
        <v>360</v>
      </c>
      <c r="F2390" s="123" t="s">
        <v>523</v>
      </c>
      <c r="G2390" s="123" t="s">
        <v>326</v>
      </c>
      <c r="H2390" s="125" t="s">
        <v>1160</v>
      </c>
      <c r="I2390" s="53" t="s">
        <v>827</v>
      </c>
      <c r="J2390" s="53" t="s">
        <v>571</v>
      </c>
      <c r="K2390" s="207" t="s">
        <v>826</v>
      </c>
      <c r="L2390" s="234">
        <v>1235.1763494974693</v>
      </c>
      <c r="M2390" s="234">
        <v>993.35799999999995</v>
      </c>
      <c r="N2390" s="234">
        <v>0</v>
      </c>
      <c r="O2390" s="234">
        <v>348.553</v>
      </c>
      <c r="P2390" s="187">
        <v>1311734.5911588182</v>
      </c>
      <c r="Q2390" s="188">
        <v>1.0619816285281827</v>
      </c>
    </row>
    <row r="2391" spans="1:17" ht="11.25" customHeight="1">
      <c r="A2391" s="267">
        <f t="shared" si="37"/>
        <v>514</v>
      </c>
      <c r="B2391" s="209" t="s">
        <v>9</v>
      </c>
      <c r="C2391" s="245">
        <v>0</v>
      </c>
      <c r="D2391" s="209"/>
      <c r="E2391" s="271">
        <f>SUM(E2392:E2393)</f>
        <v>1200</v>
      </c>
      <c r="F2391" s="209" t="s">
        <v>123</v>
      </c>
      <c r="G2391" s="209" t="s">
        <v>326</v>
      </c>
      <c r="H2391" s="209" t="s">
        <v>10</v>
      </c>
      <c r="I2391" s="209" t="s">
        <v>827</v>
      </c>
      <c r="J2391" s="209" t="s">
        <v>571</v>
      </c>
      <c r="K2391" s="223" t="s">
        <v>826</v>
      </c>
      <c r="L2391" s="244">
        <v>5091.0137876824701</v>
      </c>
      <c r="M2391" s="244">
        <v>0</v>
      </c>
      <c r="N2391" s="244">
        <v>2340.0160599999999</v>
      </c>
      <c r="O2391" s="244">
        <v>967.98702299999991</v>
      </c>
      <c r="P2391" s="211">
        <v>4502928.9360800609</v>
      </c>
      <c r="Q2391" s="212">
        <v>0.88448570832291595</v>
      </c>
    </row>
    <row r="2392" spans="1:17" s="4" customFormat="1" ht="11.25" customHeight="1">
      <c r="A2392" s="124">
        <f t="shared" si="37"/>
        <v>514</v>
      </c>
      <c r="B2392" s="53" t="s">
        <v>9</v>
      </c>
      <c r="C2392" s="238">
        <v>1</v>
      </c>
      <c r="D2392" s="55">
        <v>40382</v>
      </c>
      <c r="E2392" s="92">
        <v>600</v>
      </c>
      <c r="F2392" s="53" t="s">
        <v>123</v>
      </c>
      <c r="G2392" s="53" t="s">
        <v>326</v>
      </c>
      <c r="H2392" s="53" t="s">
        <v>10</v>
      </c>
      <c r="I2392" s="53" t="s">
        <v>827</v>
      </c>
      <c r="J2392" s="53" t="s">
        <v>571</v>
      </c>
      <c r="K2392" s="53" t="s">
        <v>826</v>
      </c>
      <c r="L2392" s="234">
        <v>2788.806654228662</v>
      </c>
      <c r="M2392" s="234">
        <v>0</v>
      </c>
      <c r="N2392" s="234">
        <v>1284.70532</v>
      </c>
      <c r="O2392" s="234">
        <v>447.80595399999999</v>
      </c>
      <c r="P2392" s="187">
        <v>2465514.5871882197</v>
      </c>
      <c r="Q2392" s="188">
        <v>0.8840751234761165</v>
      </c>
    </row>
    <row r="2393" spans="1:17" ht="11.25" customHeight="1">
      <c r="A2393" s="124">
        <f t="shared" si="37"/>
        <v>514</v>
      </c>
      <c r="B2393" s="53" t="s">
        <v>9</v>
      </c>
      <c r="C2393" s="238">
        <v>2</v>
      </c>
      <c r="D2393" s="55">
        <v>40650</v>
      </c>
      <c r="E2393" s="92">
        <v>600</v>
      </c>
      <c r="F2393" s="53" t="s">
        <v>123</v>
      </c>
      <c r="G2393" s="53" t="s">
        <v>326</v>
      </c>
      <c r="H2393" s="53" t="s">
        <v>10</v>
      </c>
      <c r="I2393" s="53" t="s">
        <v>827</v>
      </c>
      <c r="J2393" s="53" t="s">
        <v>571</v>
      </c>
      <c r="K2393" s="53" t="s">
        <v>826</v>
      </c>
      <c r="L2393" s="234">
        <v>2302.2071334538077</v>
      </c>
      <c r="M2393" s="234">
        <v>0</v>
      </c>
      <c r="N2393" s="234">
        <v>1055.3107399999999</v>
      </c>
      <c r="O2393" s="234">
        <v>520.18106899999998</v>
      </c>
      <c r="P2393" s="187">
        <v>2037414.348891841</v>
      </c>
      <c r="Q2393" s="188">
        <v>0.8849830752784088</v>
      </c>
    </row>
    <row r="2394" spans="1:17" ht="11.25" customHeight="1">
      <c r="A2394" s="267">
        <f t="shared" si="37"/>
        <v>515</v>
      </c>
      <c r="B2394" s="209" t="s">
        <v>782</v>
      </c>
      <c r="C2394" s="248">
        <v>0</v>
      </c>
      <c r="D2394" s="210"/>
      <c r="E2394" s="271">
        <f>-SUM(E2395)</f>
        <v>0</v>
      </c>
      <c r="F2394" s="209" t="s">
        <v>532</v>
      </c>
      <c r="G2394" s="209" t="s">
        <v>728</v>
      </c>
      <c r="H2394" s="209" t="s">
        <v>56</v>
      </c>
      <c r="I2394" s="209" t="s">
        <v>94</v>
      </c>
      <c r="J2394" s="209"/>
      <c r="K2394" s="209"/>
      <c r="L2394" s="244">
        <v>0</v>
      </c>
      <c r="M2394" s="244">
        <v>0</v>
      </c>
      <c r="N2394" s="244">
        <v>0</v>
      </c>
      <c r="O2394" s="244">
        <v>0</v>
      </c>
      <c r="P2394" s="211">
        <v>0</v>
      </c>
      <c r="Q2394" s="212">
        <v>0</v>
      </c>
    </row>
    <row r="2395" spans="1:17" s="97" customFormat="1" ht="11.25" customHeight="1">
      <c r="A2395" s="124">
        <f t="shared" si="37"/>
        <v>515</v>
      </c>
      <c r="B2395" s="53" t="s">
        <v>782</v>
      </c>
      <c r="C2395" s="249">
        <v>1</v>
      </c>
      <c r="D2395" s="55">
        <v>34456</v>
      </c>
      <c r="E2395" s="92">
        <v>0</v>
      </c>
      <c r="F2395" s="53" t="s">
        <v>532</v>
      </c>
      <c r="G2395" s="53" t="s">
        <v>728</v>
      </c>
      <c r="H2395" s="53" t="s">
        <v>56</v>
      </c>
      <c r="I2395" s="53" t="s">
        <v>94</v>
      </c>
      <c r="J2395" s="53"/>
      <c r="K2395" s="53"/>
      <c r="L2395" s="205">
        <v>0</v>
      </c>
      <c r="M2395" s="205">
        <v>0</v>
      </c>
      <c r="N2395" s="205">
        <v>0</v>
      </c>
      <c r="O2395" s="205">
        <v>0</v>
      </c>
      <c r="P2395" s="187">
        <v>0</v>
      </c>
      <c r="Q2395" s="188">
        <v>0</v>
      </c>
    </row>
    <row r="2396" spans="1:17" ht="11.25" customHeight="1">
      <c r="A2396" s="267">
        <f t="shared" si="37"/>
        <v>516</v>
      </c>
      <c r="B2396" s="209" t="s">
        <v>212</v>
      </c>
      <c r="C2396" s="248">
        <v>0</v>
      </c>
      <c r="D2396" s="210"/>
      <c r="E2396" s="271">
        <f>SUM(E2397:E2398)</f>
        <v>0</v>
      </c>
      <c r="F2396" s="209" t="s">
        <v>315</v>
      </c>
      <c r="G2396" s="209" t="s">
        <v>728</v>
      </c>
      <c r="H2396" s="209" t="s">
        <v>318</v>
      </c>
      <c r="I2396" s="209" t="s">
        <v>94</v>
      </c>
      <c r="J2396" s="209"/>
      <c r="K2396" s="209"/>
      <c r="L2396" s="244">
        <v>0</v>
      </c>
      <c r="M2396" s="244">
        <v>0</v>
      </c>
      <c r="N2396" s="244">
        <v>0</v>
      </c>
      <c r="O2396" s="244">
        <v>0</v>
      </c>
      <c r="P2396" s="211">
        <v>0</v>
      </c>
      <c r="Q2396" s="212">
        <v>0</v>
      </c>
    </row>
    <row r="2397" spans="1:17" ht="11.25" customHeight="1">
      <c r="A2397" s="124">
        <f t="shared" si="37"/>
        <v>516</v>
      </c>
      <c r="B2397" s="53" t="s">
        <v>212</v>
      </c>
      <c r="C2397" s="249">
        <v>1</v>
      </c>
      <c r="D2397" s="55">
        <v>32119</v>
      </c>
      <c r="E2397" s="92">
        <v>0</v>
      </c>
      <c r="F2397" s="53" t="s">
        <v>315</v>
      </c>
      <c r="G2397" s="53" t="s">
        <v>728</v>
      </c>
      <c r="H2397" s="53" t="s">
        <v>318</v>
      </c>
      <c r="I2397" s="53" t="s">
        <v>94</v>
      </c>
      <c r="J2397" s="53"/>
      <c r="K2397" s="53"/>
      <c r="L2397" s="205">
        <v>0</v>
      </c>
      <c r="M2397" s="205">
        <v>0</v>
      </c>
      <c r="N2397" s="205">
        <v>0</v>
      </c>
      <c r="O2397" s="205">
        <v>0</v>
      </c>
      <c r="P2397" s="187">
        <v>0</v>
      </c>
      <c r="Q2397" s="188">
        <v>0</v>
      </c>
    </row>
    <row r="2398" spans="1:17" s="4" customFormat="1" ht="11.25" customHeight="1">
      <c r="A2398" s="124">
        <f t="shared" si="37"/>
        <v>516</v>
      </c>
      <c r="B2398" s="53" t="s">
        <v>212</v>
      </c>
      <c r="C2398" s="249">
        <v>2</v>
      </c>
      <c r="D2398" s="55">
        <v>32171</v>
      </c>
      <c r="E2398" s="92">
        <v>0</v>
      </c>
      <c r="F2398" s="53" t="s">
        <v>315</v>
      </c>
      <c r="G2398" s="53" t="s">
        <v>728</v>
      </c>
      <c r="H2398" s="53" t="s">
        <v>318</v>
      </c>
      <c r="I2398" s="53" t="s">
        <v>94</v>
      </c>
      <c r="J2398" s="53"/>
      <c r="K2398" s="53"/>
      <c r="L2398" s="205">
        <v>0</v>
      </c>
      <c r="M2398" s="205">
        <v>0</v>
      </c>
      <c r="N2398" s="205">
        <v>0</v>
      </c>
      <c r="O2398" s="205">
        <v>0</v>
      </c>
      <c r="P2398" s="187">
        <v>0</v>
      </c>
      <c r="Q2398" s="188">
        <v>0</v>
      </c>
    </row>
    <row r="2399" spans="1:17" s="4" customFormat="1" ht="11.25" customHeight="1">
      <c r="A2399" s="267">
        <f t="shared" si="37"/>
        <v>517</v>
      </c>
      <c r="B2399" s="209" t="s">
        <v>173</v>
      </c>
      <c r="C2399" s="248">
        <v>0</v>
      </c>
      <c r="D2399" s="210"/>
      <c r="E2399" s="271">
        <f>SUM(E2400:E2405)</f>
        <v>1110</v>
      </c>
      <c r="F2399" s="209" t="s">
        <v>315</v>
      </c>
      <c r="G2399" s="209" t="s">
        <v>728</v>
      </c>
      <c r="H2399" s="209" t="s">
        <v>318</v>
      </c>
      <c r="I2399" s="209" t="s">
        <v>827</v>
      </c>
      <c r="J2399" s="209" t="s">
        <v>571</v>
      </c>
      <c r="K2399" s="209" t="s">
        <v>826</v>
      </c>
      <c r="L2399" s="244">
        <v>5222.1390932800005</v>
      </c>
      <c r="M2399" s="244">
        <v>3912.9939999999997</v>
      </c>
      <c r="N2399" s="244">
        <v>80.689189999999996</v>
      </c>
      <c r="O2399" s="244">
        <v>8999.25</v>
      </c>
      <c r="P2399" s="211">
        <v>5288919.4528268883</v>
      </c>
      <c r="Q2399" s="212">
        <v>1.0127879319861133</v>
      </c>
    </row>
    <row r="2400" spans="1:17" s="4" customFormat="1" ht="11.25" customHeight="1">
      <c r="A2400" s="124">
        <f t="shared" si="37"/>
        <v>517</v>
      </c>
      <c r="B2400" s="136" t="s">
        <v>173</v>
      </c>
      <c r="C2400" s="250">
        <v>1</v>
      </c>
      <c r="D2400" s="138">
        <v>27838</v>
      </c>
      <c r="E2400" s="92">
        <v>0</v>
      </c>
      <c r="F2400" s="136" t="s">
        <v>315</v>
      </c>
      <c r="G2400" s="136" t="s">
        <v>728</v>
      </c>
      <c r="H2400" s="136" t="s">
        <v>318</v>
      </c>
      <c r="I2400" s="136" t="s">
        <v>827</v>
      </c>
      <c r="J2400" s="136" t="s">
        <v>571</v>
      </c>
      <c r="K2400" s="136" t="s">
        <v>826</v>
      </c>
      <c r="L2400" s="205">
        <v>0</v>
      </c>
      <c r="M2400" s="205">
        <v>0</v>
      </c>
      <c r="N2400" s="205">
        <v>0</v>
      </c>
      <c r="O2400" s="205">
        <v>0</v>
      </c>
      <c r="P2400" s="187">
        <v>0</v>
      </c>
      <c r="Q2400" s="188">
        <v>0</v>
      </c>
    </row>
    <row r="2401" spans="1:17" ht="11.25" customHeight="1">
      <c r="A2401" s="124">
        <f t="shared" si="37"/>
        <v>517</v>
      </c>
      <c r="B2401" s="136" t="s">
        <v>173</v>
      </c>
      <c r="C2401" s="250">
        <v>2</v>
      </c>
      <c r="D2401" s="138">
        <v>27934</v>
      </c>
      <c r="E2401" s="92">
        <v>0</v>
      </c>
      <c r="F2401" s="136" t="s">
        <v>315</v>
      </c>
      <c r="G2401" s="136" t="s">
        <v>728</v>
      </c>
      <c r="H2401" s="136" t="s">
        <v>318</v>
      </c>
      <c r="I2401" s="136" t="s">
        <v>827</v>
      </c>
      <c r="J2401" s="136" t="s">
        <v>571</v>
      </c>
      <c r="K2401" s="136" t="s">
        <v>826</v>
      </c>
      <c r="L2401" s="205">
        <v>0</v>
      </c>
      <c r="M2401" s="205">
        <v>0</v>
      </c>
      <c r="N2401" s="205">
        <v>0</v>
      </c>
      <c r="O2401" s="205">
        <v>0</v>
      </c>
      <c r="P2401" s="187">
        <v>0</v>
      </c>
      <c r="Q2401" s="188">
        <v>0</v>
      </c>
    </row>
    <row r="2402" spans="1:17" ht="11.25" customHeight="1">
      <c r="A2402" s="124">
        <f t="shared" si="37"/>
        <v>517</v>
      </c>
      <c r="B2402" s="136" t="s">
        <v>173</v>
      </c>
      <c r="C2402" s="250">
        <v>3</v>
      </c>
      <c r="D2402" s="138">
        <v>28876</v>
      </c>
      <c r="E2402" s="128">
        <v>200</v>
      </c>
      <c r="F2402" s="136" t="s">
        <v>315</v>
      </c>
      <c r="G2402" s="136" t="s">
        <v>728</v>
      </c>
      <c r="H2402" s="136" t="s">
        <v>318</v>
      </c>
      <c r="I2402" s="136" t="s">
        <v>827</v>
      </c>
      <c r="J2402" s="136" t="s">
        <v>571</v>
      </c>
      <c r="K2402" s="136" t="s">
        <v>826</v>
      </c>
      <c r="L2402" s="234">
        <v>482.94489561104939</v>
      </c>
      <c r="M2402" s="234">
        <v>423.55399999999997</v>
      </c>
      <c r="N2402" s="234">
        <v>10.255000000000001</v>
      </c>
      <c r="O2402" s="234">
        <v>2316.69</v>
      </c>
      <c r="P2402" s="187">
        <v>556619.57747020747</v>
      </c>
      <c r="Q2402" s="188">
        <v>1.1525529776351413</v>
      </c>
    </row>
    <row r="2403" spans="1:17" s="4" customFormat="1" ht="11.25" customHeight="1">
      <c r="A2403" s="124">
        <f t="shared" si="37"/>
        <v>517</v>
      </c>
      <c r="B2403" s="53" t="s">
        <v>173</v>
      </c>
      <c r="C2403" s="249">
        <v>4</v>
      </c>
      <c r="D2403" s="55">
        <v>28942</v>
      </c>
      <c r="E2403" s="92">
        <v>200</v>
      </c>
      <c r="F2403" s="53" t="s">
        <v>315</v>
      </c>
      <c r="G2403" s="53" t="s">
        <v>728</v>
      </c>
      <c r="H2403" s="53" t="s">
        <v>318</v>
      </c>
      <c r="I2403" s="53" t="s">
        <v>827</v>
      </c>
      <c r="J2403" s="53" t="s">
        <v>571</v>
      </c>
      <c r="K2403" s="53" t="s">
        <v>826</v>
      </c>
      <c r="L2403" s="234">
        <v>1015.9573620516762</v>
      </c>
      <c r="M2403" s="234">
        <v>764.61199999999997</v>
      </c>
      <c r="N2403" s="234">
        <v>12.96419</v>
      </c>
      <c r="O2403" s="234">
        <v>2468.62</v>
      </c>
      <c r="P2403" s="187">
        <v>1034255.1636712053</v>
      </c>
      <c r="Q2403" s="188">
        <v>1.0180104030966197</v>
      </c>
    </row>
    <row r="2404" spans="1:17" ht="11.25" customHeight="1">
      <c r="A2404" s="124">
        <f t="shared" si="37"/>
        <v>517</v>
      </c>
      <c r="B2404" s="53" t="s">
        <v>173</v>
      </c>
      <c r="C2404" s="249">
        <v>5</v>
      </c>
      <c r="D2404" s="55">
        <v>31077</v>
      </c>
      <c r="E2404" s="92">
        <v>210</v>
      </c>
      <c r="F2404" s="53" t="s">
        <v>315</v>
      </c>
      <c r="G2404" s="53" t="s">
        <v>728</v>
      </c>
      <c r="H2404" s="53" t="s">
        <v>318</v>
      </c>
      <c r="I2404" s="53" t="s">
        <v>827</v>
      </c>
      <c r="J2404" s="53" t="s">
        <v>571</v>
      </c>
      <c r="K2404" s="53" t="s">
        <v>826</v>
      </c>
      <c r="L2404" s="234">
        <v>585.86174233727445</v>
      </c>
      <c r="M2404" s="234">
        <v>501.21</v>
      </c>
      <c r="N2404" s="234">
        <v>12.39</v>
      </c>
      <c r="O2404" s="234">
        <v>1462.06</v>
      </c>
      <c r="P2404" s="187">
        <v>664519.10844243562</v>
      </c>
      <c r="Q2404" s="188">
        <v>1.1342592636128797</v>
      </c>
    </row>
    <row r="2405" spans="1:17" ht="11.25" customHeight="1">
      <c r="A2405" s="124">
        <f t="shared" si="37"/>
        <v>517</v>
      </c>
      <c r="B2405" s="53" t="s">
        <v>173</v>
      </c>
      <c r="C2405" s="249">
        <v>6</v>
      </c>
      <c r="D2405" s="55">
        <v>41338</v>
      </c>
      <c r="E2405" s="92">
        <v>500</v>
      </c>
      <c r="F2405" s="53" t="s">
        <v>315</v>
      </c>
      <c r="G2405" s="53" t="s">
        <v>728</v>
      </c>
      <c r="H2405" s="53" t="s">
        <v>318</v>
      </c>
      <c r="I2405" s="53" t="s">
        <v>827</v>
      </c>
      <c r="J2405" s="53" t="s">
        <v>571</v>
      </c>
      <c r="K2405" s="53" t="s">
        <v>826</v>
      </c>
      <c r="L2405" s="234">
        <v>3137.3750932800003</v>
      </c>
      <c r="M2405" s="234">
        <v>2223.6179999999999</v>
      </c>
      <c r="N2405" s="234">
        <v>45.08</v>
      </c>
      <c r="O2405" s="234">
        <v>2751.88</v>
      </c>
      <c r="P2405" s="187">
        <v>3033525.603243039</v>
      </c>
      <c r="Q2405" s="188">
        <v>0.9668992431732506</v>
      </c>
    </row>
    <row r="2406" spans="1:17" ht="11.25" customHeight="1">
      <c r="A2406" s="267">
        <f t="shared" si="37"/>
        <v>518</v>
      </c>
      <c r="B2406" s="209" t="s">
        <v>172</v>
      </c>
      <c r="C2406" s="248">
        <v>0</v>
      </c>
      <c r="D2406" s="210"/>
      <c r="E2406" s="271">
        <f>SUM(E2407:E2410)</f>
        <v>300</v>
      </c>
      <c r="F2406" s="209" t="s">
        <v>315</v>
      </c>
      <c r="G2406" s="209" t="s">
        <v>728</v>
      </c>
      <c r="H2406" s="209" t="s">
        <v>318</v>
      </c>
      <c r="I2406" s="209" t="s">
        <v>94</v>
      </c>
      <c r="J2406" s="209"/>
      <c r="K2406" s="209"/>
      <c r="L2406" s="244">
        <v>772.34884999999997</v>
      </c>
      <c r="M2406" s="244">
        <v>0</v>
      </c>
      <c r="N2406" s="244">
        <v>0</v>
      </c>
      <c r="O2406" s="244">
        <v>0</v>
      </c>
      <c r="P2406" s="211">
        <v>0</v>
      </c>
      <c r="Q2406" s="212">
        <v>0</v>
      </c>
    </row>
    <row r="2407" spans="1:17" ht="11.25" customHeight="1">
      <c r="A2407" s="124">
        <f t="shared" si="37"/>
        <v>518</v>
      </c>
      <c r="B2407" s="53" t="s">
        <v>172</v>
      </c>
      <c r="C2407" s="249">
        <v>1</v>
      </c>
      <c r="D2407" s="55">
        <v>27218</v>
      </c>
      <c r="E2407" s="8">
        <v>75</v>
      </c>
      <c r="F2407" s="53" t="s">
        <v>315</v>
      </c>
      <c r="G2407" s="53" t="s">
        <v>728</v>
      </c>
      <c r="H2407" s="53" t="s">
        <v>318</v>
      </c>
      <c r="I2407" s="53" t="s">
        <v>94</v>
      </c>
      <c r="J2407" s="53"/>
      <c r="K2407" s="53"/>
      <c r="L2407" s="234">
        <v>239.27759999999998</v>
      </c>
      <c r="M2407" s="205">
        <v>0</v>
      </c>
      <c r="N2407" s="205">
        <v>0</v>
      </c>
      <c r="O2407" s="205">
        <v>0</v>
      </c>
      <c r="P2407" s="187">
        <v>0</v>
      </c>
      <c r="Q2407" s="188">
        <v>0</v>
      </c>
    </row>
    <row r="2408" spans="1:17" ht="11.25" customHeight="1">
      <c r="A2408" s="124">
        <f t="shared" si="37"/>
        <v>518</v>
      </c>
      <c r="B2408" s="53" t="s">
        <v>172</v>
      </c>
      <c r="C2408" s="249">
        <v>2</v>
      </c>
      <c r="D2408" s="55">
        <v>27376</v>
      </c>
      <c r="E2408" s="8">
        <v>75</v>
      </c>
      <c r="F2408" s="53" t="s">
        <v>315</v>
      </c>
      <c r="G2408" s="53" t="s">
        <v>728</v>
      </c>
      <c r="H2408" s="53" t="s">
        <v>318</v>
      </c>
      <c r="I2408" s="53" t="s">
        <v>94</v>
      </c>
      <c r="J2408" s="53"/>
      <c r="K2408" s="53"/>
      <c r="L2408" s="234">
        <v>278.81890000000004</v>
      </c>
      <c r="M2408" s="205">
        <v>0</v>
      </c>
      <c r="N2408" s="205">
        <v>0</v>
      </c>
      <c r="O2408" s="205">
        <v>0</v>
      </c>
      <c r="P2408" s="187">
        <v>0</v>
      </c>
      <c r="Q2408" s="188">
        <v>0</v>
      </c>
    </row>
    <row r="2409" spans="1:17" s="4" customFormat="1" ht="11.25" customHeight="1">
      <c r="A2409" s="124">
        <f t="shared" si="37"/>
        <v>518</v>
      </c>
      <c r="B2409" s="53" t="s">
        <v>172</v>
      </c>
      <c r="C2409" s="249">
        <v>3</v>
      </c>
      <c r="D2409" s="55">
        <v>27504</v>
      </c>
      <c r="E2409" s="8">
        <v>75</v>
      </c>
      <c r="F2409" s="53" t="s">
        <v>315</v>
      </c>
      <c r="G2409" s="53" t="s">
        <v>728</v>
      </c>
      <c r="H2409" s="53" t="s">
        <v>318</v>
      </c>
      <c r="I2409" s="53" t="s">
        <v>94</v>
      </c>
      <c r="J2409" s="53"/>
      <c r="K2409" s="53"/>
      <c r="L2409" s="234">
        <v>202.53224999999998</v>
      </c>
      <c r="M2409" s="205">
        <v>0</v>
      </c>
      <c r="N2409" s="205">
        <v>0</v>
      </c>
      <c r="O2409" s="205">
        <v>0</v>
      </c>
      <c r="P2409" s="187">
        <v>0</v>
      </c>
      <c r="Q2409" s="188">
        <v>0</v>
      </c>
    </row>
    <row r="2410" spans="1:17" ht="11.25" customHeight="1">
      <c r="A2410" s="124">
        <f t="shared" si="37"/>
        <v>518</v>
      </c>
      <c r="B2410" s="53" t="s">
        <v>172</v>
      </c>
      <c r="C2410" s="249">
        <v>4</v>
      </c>
      <c r="D2410" s="55">
        <v>27823</v>
      </c>
      <c r="E2410" s="8">
        <v>75</v>
      </c>
      <c r="F2410" s="53" t="s">
        <v>315</v>
      </c>
      <c r="G2410" s="53" t="s">
        <v>728</v>
      </c>
      <c r="H2410" s="53" t="s">
        <v>318</v>
      </c>
      <c r="I2410" s="53" t="s">
        <v>94</v>
      </c>
      <c r="J2410" s="53"/>
      <c r="K2410" s="53"/>
      <c r="L2410" s="234">
        <v>51.720099999999995</v>
      </c>
      <c r="M2410" s="205">
        <v>0</v>
      </c>
      <c r="N2410" s="205">
        <v>0</v>
      </c>
      <c r="O2410" s="205">
        <v>0</v>
      </c>
      <c r="P2410" s="187">
        <v>0</v>
      </c>
      <c r="Q2410" s="188">
        <v>0</v>
      </c>
    </row>
    <row r="2411" spans="1:17" s="4" customFormat="1" ht="11.25" customHeight="1">
      <c r="A2411" s="267">
        <f t="shared" si="37"/>
        <v>519</v>
      </c>
      <c r="B2411" s="209" t="s">
        <v>200</v>
      </c>
      <c r="C2411" s="248">
        <v>0</v>
      </c>
      <c r="D2411" s="210"/>
      <c r="E2411" s="271">
        <f>SUM(E2412:E2419)</f>
        <v>96</v>
      </c>
      <c r="F2411" s="209" t="s">
        <v>277</v>
      </c>
      <c r="G2411" s="209" t="s">
        <v>728</v>
      </c>
      <c r="H2411" s="209" t="s">
        <v>278</v>
      </c>
      <c r="I2411" s="209" t="s">
        <v>94</v>
      </c>
      <c r="J2411" s="209"/>
      <c r="K2411" s="209"/>
      <c r="L2411" s="244">
        <v>259.10795000000002</v>
      </c>
      <c r="M2411" s="244">
        <v>0</v>
      </c>
      <c r="N2411" s="244">
        <v>0</v>
      </c>
      <c r="O2411" s="244">
        <v>0</v>
      </c>
      <c r="P2411" s="211">
        <v>0</v>
      </c>
      <c r="Q2411" s="212">
        <v>0</v>
      </c>
    </row>
    <row r="2412" spans="1:17" s="4" customFormat="1" ht="11.25" customHeight="1">
      <c r="A2412" s="124">
        <f t="shared" si="37"/>
        <v>519</v>
      </c>
      <c r="B2412" s="53" t="s">
        <v>201</v>
      </c>
      <c r="C2412" s="249">
        <v>1</v>
      </c>
      <c r="D2412" s="55">
        <v>23794</v>
      </c>
      <c r="E2412" s="8">
        <v>9</v>
      </c>
      <c r="F2412" s="53" t="s">
        <v>277</v>
      </c>
      <c r="G2412" s="53" t="s">
        <v>728</v>
      </c>
      <c r="H2412" s="53" t="s">
        <v>278</v>
      </c>
      <c r="I2412" s="53" t="s">
        <v>94</v>
      </c>
      <c r="J2412" s="53"/>
      <c r="K2412" s="53"/>
      <c r="L2412" s="234">
        <v>30.964400000000001</v>
      </c>
      <c r="M2412" s="205">
        <v>0</v>
      </c>
      <c r="N2412" s="205">
        <v>0</v>
      </c>
      <c r="O2412" s="205">
        <v>0</v>
      </c>
      <c r="P2412" s="187">
        <v>0</v>
      </c>
      <c r="Q2412" s="188">
        <v>0</v>
      </c>
    </row>
    <row r="2413" spans="1:17" ht="11.25" customHeight="1">
      <c r="A2413" s="124">
        <f t="shared" si="37"/>
        <v>519</v>
      </c>
      <c r="B2413" s="53" t="s">
        <v>201</v>
      </c>
      <c r="C2413" s="249">
        <v>2</v>
      </c>
      <c r="D2413" s="55">
        <v>23817</v>
      </c>
      <c r="E2413" s="8">
        <v>9</v>
      </c>
      <c r="F2413" s="53" t="s">
        <v>277</v>
      </c>
      <c r="G2413" s="53" t="s">
        <v>728</v>
      </c>
      <c r="H2413" s="53" t="s">
        <v>278</v>
      </c>
      <c r="I2413" s="53" t="s">
        <v>94</v>
      </c>
      <c r="J2413" s="53"/>
      <c r="K2413" s="53"/>
      <c r="L2413" s="234">
        <v>28.029149999999998</v>
      </c>
      <c r="M2413" s="205">
        <v>0</v>
      </c>
      <c r="N2413" s="205">
        <v>0</v>
      </c>
      <c r="O2413" s="205">
        <v>0</v>
      </c>
      <c r="P2413" s="187">
        <v>0</v>
      </c>
      <c r="Q2413" s="188">
        <v>0</v>
      </c>
    </row>
    <row r="2414" spans="1:17" ht="11.25" customHeight="1">
      <c r="A2414" s="124">
        <f t="shared" si="37"/>
        <v>519</v>
      </c>
      <c r="B2414" s="53" t="s">
        <v>201</v>
      </c>
      <c r="C2414" s="249">
        <v>3</v>
      </c>
      <c r="D2414" s="55">
        <v>23991</v>
      </c>
      <c r="E2414" s="8">
        <v>9</v>
      </c>
      <c r="F2414" s="53" t="s">
        <v>277</v>
      </c>
      <c r="G2414" s="53" t="s">
        <v>728</v>
      </c>
      <c r="H2414" s="53" t="s">
        <v>278</v>
      </c>
      <c r="I2414" s="53" t="s">
        <v>94</v>
      </c>
      <c r="J2414" s="53"/>
      <c r="K2414" s="53"/>
      <c r="L2414" s="234">
        <v>24.964549999999999</v>
      </c>
      <c r="M2414" s="205">
        <v>0</v>
      </c>
      <c r="N2414" s="205">
        <v>0</v>
      </c>
      <c r="O2414" s="205">
        <v>0</v>
      </c>
      <c r="P2414" s="187">
        <v>0</v>
      </c>
      <c r="Q2414" s="188">
        <v>0</v>
      </c>
    </row>
    <row r="2415" spans="1:17" s="4" customFormat="1" ht="11.25" customHeight="1">
      <c r="A2415" s="124">
        <f t="shared" si="37"/>
        <v>519</v>
      </c>
      <c r="B2415" s="53" t="s">
        <v>201</v>
      </c>
      <c r="C2415" s="249">
        <v>4</v>
      </c>
      <c r="D2415" s="138">
        <v>23996</v>
      </c>
      <c r="E2415" s="127">
        <v>9</v>
      </c>
      <c r="F2415" s="136" t="s">
        <v>277</v>
      </c>
      <c r="G2415" s="136" t="s">
        <v>728</v>
      </c>
      <c r="H2415" s="136" t="s">
        <v>278</v>
      </c>
      <c r="I2415" s="53" t="s">
        <v>94</v>
      </c>
      <c r="J2415" s="53"/>
      <c r="K2415" s="53"/>
      <c r="L2415" s="234">
        <v>28.1983</v>
      </c>
      <c r="M2415" s="205">
        <v>0</v>
      </c>
      <c r="N2415" s="205">
        <v>0</v>
      </c>
      <c r="O2415" s="205">
        <v>0</v>
      </c>
      <c r="P2415" s="187">
        <v>0</v>
      </c>
      <c r="Q2415" s="188">
        <v>0</v>
      </c>
    </row>
    <row r="2416" spans="1:17" ht="11.25" customHeight="1">
      <c r="A2416" s="124">
        <f t="shared" si="37"/>
        <v>519</v>
      </c>
      <c r="B2416" s="136" t="s">
        <v>202</v>
      </c>
      <c r="C2416" s="250">
        <v>5</v>
      </c>
      <c r="D2416" s="138">
        <v>25771</v>
      </c>
      <c r="E2416" s="92">
        <v>0</v>
      </c>
      <c r="F2416" s="136" t="s">
        <v>277</v>
      </c>
      <c r="G2416" s="136" t="s">
        <v>728</v>
      </c>
      <c r="H2416" s="136" t="s">
        <v>278</v>
      </c>
      <c r="I2416" s="136" t="s">
        <v>94</v>
      </c>
      <c r="J2416" s="136"/>
      <c r="K2416" s="136"/>
      <c r="L2416" s="205">
        <v>0</v>
      </c>
      <c r="M2416" s="205">
        <v>0</v>
      </c>
      <c r="N2416" s="205">
        <v>0</v>
      </c>
      <c r="O2416" s="205">
        <v>0</v>
      </c>
      <c r="P2416" s="187">
        <v>0</v>
      </c>
      <c r="Q2416" s="188">
        <v>0</v>
      </c>
    </row>
    <row r="2417" spans="1:17" s="4" customFormat="1" ht="11.25" customHeight="1">
      <c r="A2417" s="124">
        <f t="shared" si="37"/>
        <v>519</v>
      </c>
      <c r="B2417" s="53" t="s">
        <v>202</v>
      </c>
      <c r="C2417" s="249">
        <v>6</v>
      </c>
      <c r="D2417" s="55">
        <v>25773</v>
      </c>
      <c r="E2417" s="92">
        <v>0</v>
      </c>
      <c r="F2417" s="53" t="s">
        <v>277</v>
      </c>
      <c r="G2417" s="53" t="s">
        <v>728</v>
      </c>
      <c r="H2417" s="53" t="s">
        <v>278</v>
      </c>
      <c r="I2417" s="53" t="s">
        <v>94</v>
      </c>
      <c r="J2417" s="53"/>
      <c r="K2417" s="53"/>
      <c r="L2417" s="205">
        <v>0</v>
      </c>
      <c r="M2417" s="205">
        <v>0</v>
      </c>
      <c r="N2417" s="205">
        <v>0</v>
      </c>
      <c r="O2417" s="205">
        <v>0</v>
      </c>
      <c r="P2417" s="187">
        <v>0</v>
      </c>
      <c r="Q2417" s="188">
        <v>0</v>
      </c>
    </row>
    <row r="2418" spans="1:17" ht="11.25" customHeight="1">
      <c r="A2418" s="124">
        <f t="shared" si="37"/>
        <v>519</v>
      </c>
      <c r="B2418" s="53" t="s">
        <v>205</v>
      </c>
      <c r="C2418" s="249">
        <v>7</v>
      </c>
      <c r="D2418" s="55">
        <v>33863</v>
      </c>
      <c r="E2418" s="8">
        <v>30</v>
      </c>
      <c r="F2418" s="53" t="s">
        <v>277</v>
      </c>
      <c r="G2418" s="53" t="s">
        <v>728</v>
      </c>
      <c r="H2418" s="53" t="s">
        <v>278</v>
      </c>
      <c r="I2418" s="53" t="s">
        <v>94</v>
      </c>
      <c r="J2418" s="53"/>
      <c r="K2418" s="53"/>
      <c r="L2418" s="234">
        <v>30.158450000000002</v>
      </c>
      <c r="M2418" s="205">
        <v>0</v>
      </c>
      <c r="N2418" s="205">
        <v>0</v>
      </c>
      <c r="O2418" s="205">
        <v>0</v>
      </c>
      <c r="P2418" s="187">
        <v>0</v>
      </c>
      <c r="Q2418" s="188">
        <v>0</v>
      </c>
    </row>
    <row r="2419" spans="1:17" ht="11.25" customHeight="1">
      <c r="A2419" s="124">
        <f t="shared" si="37"/>
        <v>519</v>
      </c>
      <c r="B2419" s="53" t="s">
        <v>205</v>
      </c>
      <c r="C2419" s="249">
        <v>8</v>
      </c>
      <c r="D2419" s="55">
        <v>33827</v>
      </c>
      <c r="E2419" s="8">
        <v>30</v>
      </c>
      <c r="F2419" s="53" t="s">
        <v>277</v>
      </c>
      <c r="G2419" s="53" t="s">
        <v>728</v>
      </c>
      <c r="H2419" s="53" t="s">
        <v>278</v>
      </c>
      <c r="I2419" s="53" t="s">
        <v>94</v>
      </c>
      <c r="J2419" s="53"/>
      <c r="K2419" s="53"/>
      <c r="L2419" s="234">
        <v>116.7931</v>
      </c>
      <c r="M2419" s="205">
        <v>0</v>
      </c>
      <c r="N2419" s="205">
        <v>0</v>
      </c>
      <c r="O2419" s="205">
        <v>0</v>
      </c>
      <c r="P2419" s="187">
        <v>0</v>
      </c>
      <c r="Q2419" s="188">
        <v>0</v>
      </c>
    </row>
    <row r="2420" spans="1:17" ht="11.25" customHeight="1">
      <c r="A2420" s="267">
        <f t="shared" si="37"/>
        <v>520</v>
      </c>
      <c r="B2420" s="209" t="s">
        <v>1258</v>
      </c>
      <c r="C2420" s="248">
        <v>0</v>
      </c>
      <c r="D2420" s="210"/>
      <c r="E2420" s="271">
        <f>SUM(E2421:E2424)</f>
        <v>0</v>
      </c>
      <c r="F2420" s="209" t="s">
        <v>277</v>
      </c>
      <c r="G2420" s="209" t="s">
        <v>728</v>
      </c>
      <c r="H2420" s="209" t="s">
        <v>278</v>
      </c>
      <c r="I2420" s="209" t="s">
        <v>94</v>
      </c>
      <c r="J2420" s="209"/>
      <c r="K2420" s="209"/>
      <c r="L2420" s="244">
        <v>0</v>
      </c>
      <c r="M2420" s="244">
        <v>0</v>
      </c>
      <c r="N2420" s="244">
        <v>0</v>
      </c>
      <c r="O2420" s="244">
        <v>0</v>
      </c>
      <c r="P2420" s="211">
        <v>0</v>
      </c>
      <c r="Q2420" s="212">
        <v>0</v>
      </c>
    </row>
    <row r="2421" spans="1:17" ht="11.25" customHeight="1">
      <c r="A2421" s="124">
        <f t="shared" si="37"/>
        <v>520</v>
      </c>
      <c r="B2421" s="53" t="s">
        <v>279</v>
      </c>
      <c r="C2421" s="249">
        <v>1</v>
      </c>
      <c r="D2421" s="55">
        <v>20909</v>
      </c>
      <c r="E2421" s="92">
        <v>0</v>
      </c>
      <c r="F2421" s="53" t="s">
        <v>277</v>
      </c>
      <c r="G2421" s="53" t="s">
        <v>728</v>
      </c>
      <c r="H2421" s="53" t="s">
        <v>278</v>
      </c>
      <c r="I2421" s="53" t="s">
        <v>94</v>
      </c>
      <c r="J2421" s="53"/>
      <c r="K2421" s="53"/>
      <c r="L2421" s="205">
        <v>0</v>
      </c>
      <c r="M2421" s="205">
        <v>0</v>
      </c>
      <c r="N2421" s="205">
        <v>0</v>
      </c>
      <c r="O2421" s="205">
        <v>0</v>
      </c>
      <c r="P2421" s="187">
        <v>0</v>
      </c>
      <c r="Q2421" s="188">
        <v>0</v>
      </c>
    </row>
    <row r="2422" spans="1:17" ht="11.25" customHeight="1">
      <c r="A2422" s="124">
        <f t="shared" si="37"/>
        <v>520</v>
      </c>
      <c r="B2422" s="53" t="s">
        <v>279</v>
      </c>
      <c r="C2422" s="249">
        <v>2</v>
      </c>
      <c r="D2422" s="55">
        <v>20912</v>
      </c>
      <c r="E2422" s="92">
        <v>0</v>
      </c>
      <c r="F2422" s="53" t="s">
        <v>277</v>
      </c>
      <c r="G2422" s="53" t="s">
        <v>728</v>
      </c>
      <c r="H2422" s="53" t="s">
        <v>278</v>
      </c>
      <c r="I2422" s="53" t="s">
        <v>94</v>
      </c>
      <c r="J2422" s="53"/>
      <c r="K2422" s="53"/>
      <c r="L2422" s="205">
        <v>0</v>
      </c>
      <c r="M2422" s="205">
        <v>0</v>
      </c>
      <c r="N2422" s="205">
        <v>0</v>
      </c>
      <c r="O2422" s="205">
        <v>0</v>
      </c>
      <c r="P2422" s="187">
        <v>0</v>
      </c>
      <c r="Q2422" s="188">
        <v>0</v>
      </c>
    </row>
    <row r="2423" spans="1:17" ht="11.25" customHeight="1">
      <c r="A2423" s="124">
        <f t="shared" si="37"/>
        <v>520</v>
      </c>
      <c r="B2423" s="53" t="s">
        <v>279</v>
      </c>
      <c r="C2423" s="249">
        <v>3</v>
      </c>
      <c r="D2423" s="55">
        <v>20941</v>
      </c>
      <c r="E2423" s="92">
        <v>0</v>
      </c>
      <c r="F2423" s="53" t="s">
        <v>277</v>
      </c>
      <c r="G2423" s="53" t="s">
        <v>728</v>
      </c>
      <c r="H2423" s="53" t="s">
        <v>278</v>
      </c>
      <c r="I2423" s="53" t="s">
        <v>94</v>
      </c>
      <c r="J2423" s="53"/>
      <c r="K2423" s="53"/>
      <c r="L2423" s="205">
        <v>0</v>
      </c>
      <c r="M2423" s="205">
        <v>0</v>
      </c>
      <c r="N2423" s="205">
        <v>0</v>
      </c>
      <c r="O2423" s="205">
        <v>0</v>
      </c>
      <c r="P2423" s="187">
        <v>0</v>
      </c>
      <c r="Q2423" s="188">
        <v>0</v>
      </c>
    </row>
    <row r="2424" spans="1:17" s="4" customFormat="1" ht="11.25" customHeight="1">
      <c r="A2424" s="124">
        <f t="shared" si="37"/>
        <v>520</v>
      </c>
      <c r="B2424" s="53" t="s">
        <v>279</v>
      </c>
      <c r="C2424" s="249">
        <v>4</v>
      </c>
      <c r="D2424" s="55">
        <v>20972</v>
      </c>
      <c r="E2424" s="92">
        <v>0</v>
      </c>
      <c r="F2424" s="53" t="s">
        <v>277</v>
      </c>
      <c r="G2424" s="53" t="s">
        <v>728</v>
      </c>
      <c r="H2424" s="53" t="s">
        <v>278</v>
      </c>
      <c r="I2424" s="53" t="s">
        <v>94</v>
      </c>
      <c r="J2424" s="53"/>
      <c r="K2424" s="53"/>
      <c r="L2424" s="205">
        <v>0</v>
      </c>
      <c r="M2424" s="205">
        <v>0</v>
      </c>
      <c r="N2424" s="205">
        <v>0</v>
      </c>
      <c r="O2424" s="205">
        <v>0</v>
      </c>
      <c r="P2424" s="187">
        <v>0</v>
      </c>
      <c r="Q2424" s="188">
        <v>0</v>
      </c>
    </row>
    <row r="2425" spans="1:17" s="4" customFormat="1" ht="11.25" customHeight="1">
      <c r="A2425" s="267">
        <f t="shared" si="37"/>
        <v>521</v>
      </c>
      <c r="B2425" s="209" t="s">
        <v>308</v>
      </c>
      <c r="C2425" s="248">
        <v>0</v>
      </c>
      <c r="D2425" s="210"/>
      <c r="E2425" s="271">
        <f>SUM(E2426:E2431)</f>
        <v>1550</v>
      </c>
      <c r="F2425" s="209" t="s">
        <v>300</v>
      </c>
      <c r="G2425" s="209" t="s">
        <v>569</v>
      </c>
      <c r="H2425" s="209" t="s">
        <v>570</v>
      </c>
      <c r="I2425" s="209" t="s">
        <v>827</v>
      </c>
      <c r="J2425" s="209" t="s">
        <v>571</v>
      </c>
      <c r="K2425" s="209" t="s">
        <v>826</v>
      </c>
      <c r="L2425" s="244">
        <v>8907.5257849999998</v>
      </c>
      <c r="M2425" s="244">
        <v>6804.5139999999992</v>
      </c>
      <c r="N2425" s="244">
        <v>179.52783399999998</v>
      </c>
      <c r="O2425" s="244">
        <v>6456.3060000000005</v>
      </c>
      <c r="P2425" s="211">
        <v>9551799.9828190468</v>
      </c>
      <c r="Q2425" s="212">
        <v>1.0723291981825058</v>
      </c>
    </row>
    <row r="2426" spans="1:17" ht="11.25" customHeight="1">
      <c r="A2426" s="124">
        <f t="shared" si="37"/>
        <v>521</v>
      </c>
      <c r="B2426" s="53" t="s">
        <v>308</v>
      </c>
      <c r="C2426" s="249">
        <v>1</v>
      </c>
      <c r="D2426" s="55">
        <v>32468</v>
      </c>
      <c r="E2426" s="92">
        <v>210</v>
      </c>
      <c r="F2426" s="53" t="s">
        <v>300</v>
      </c>
      <c r="G2426" s="53" t="s">
        <v>569</v>
      </c>
      <c r="H2426" s="53" t="s">
        <v>570</v>
      </c>
      <c r="I2426" s="53" t="s">
        <v>827</v>
      </c>
      <c r="J2426" s="53" t="s">
        <v>571</v>
      </c>
      <c r="K2426" s="53" t="s">
        <v>826</v>
      </c>
      <c r="L2426" s="234">
        <v>1058.798896</v>
      </c>
      <c r="M2426" s="234">
        <v>844.12800000000004</v>
      </c>
      <c r="N2426" s="234">
        <v>33.904000000000003</v>
      </c>
      <c r="O2426" s="234">
        <v>1370.41</v>
      </c>
      <c r="P2426" s="187">
        <v>1209452.686779079</v>
      </c>
      <c r="Q2426" s="188">
        <v>1.1422874460374191</v>
      </c>
    </row>
    <row r="2427" spans="1:17" ht="11.25" customHeight="1">
      <c r="A2427" s="124">
        <f t="shared" si="37"/>
        <v>521</v>
      </c>
      <c r="B2427" s="53" t="s">
        <v>308</v>
      </c>
      <c r="C2427" s="249">
        <v>2</v>
      </c>
      <c r="D2427" s="55">
        <v>32589</v>
      </c>
      <c r="E2427" s="92">
        <v>210</v>
      </c>
      <c r="F2427" s="53" t="s">
        <v>300</v>
      </c>
      <c r="G2427" s="53" t="s">
        <v>569</v>
      </c>
      <c r="H2427" s="53" t="s">
        <v>570</v>
      </c>
      <c r="I2427" s="53" t="s">
        <v>827</v>
      </c>
      <c r="J2427" s="53" t="s">
        <v>571</v>
      </c>
      <c r="K2427" s="53" t="s">
        <v>826</v>
      </c>
      <c r="L2427" s="234">
        <v>1185.1493929999999</v>
      </c>
      <c r="M2427" s="234">
        <v>936.46600000000001</v>
      </c>
      <c r="N2427" s="234">
        <v>32.808292000000002</v>
      </c>
      <c r="O2427" s="234">
        <v>704.29</v>
      </c>
      <c r="P2427" s="187">
        <v>1327359.8053481253</v>
      </c>
      <c r="Q2427" s="188">
        <v>1.1199936591859903</v>
      </c>
    </row>
    <row r="2428" spans="1:17" ht="11.25" customHeight="1">
      <c r="A2428" s="124">
        <f t="shared" si="37"/>
        <v>521</v>
      </c>
      <c r="B2428" s="53" t="s">
        <v>308</v>
      </c>
      <c r="C2428" s="249">
        <v>3</v>
      </c>
      <c r="D2428" s="55">
        <v>36187</v>
      </c>
      <c r="E2428" s="92">
        <v>210</v>
      </c>
      <c r="F2428" s="53" t="s">
        <v>300</v>
      </c>
      <c r="G2428" s="53" t="s">
        <v>569</v>
      </c>
      <c r="H2428" s="53" t="s">
        <v>570</v>
      </c>
      <c r="I2428" s="53" t="s">
        <v>827</v>
      </c>
      <c r="J2428" s="53" t="s">
        <v>571</v>
      </c>
      <c r="K2428" s="53" t="s">
        <v>826</v>
      </c>
      <c r="L2428" s="234">
        <v>1239.836272</v>
      </c>
      <c r="M2428" s="234">
        <v>997.26949999999999</v>
      </c>
      <c r="N2428" s="234">
        <v>12.845113999999999</v>
      </c>
      <c r="O2428" s="234">
        <v>1123.33</v>
      </c>
      <c r="P2428" s="187">
        <v>1373439.9234531159</v>
      </c>
      <c r="Q2428" s="188">
        <v>1.1077591085777783</v>
      </c>
    </row>
    <row r="2429" spans="1:17" s="4" customFormat="1" ht="11.25" customHeight="1">
      <c r="A2429" s="124">
        <f t="shared" si="37"/>
        <v>521</v>
      </c>
      <c r="B2429" s="136" t="s">
        <v>308</v>
      </c>
      <c r="C2429" s="250">
        <v>4</v>
      </c>
      <c r="D2429" s="138">
        <v>36455</v>
      </c>
      <c r="E2429" s="128">
        <v>210</v>
      </c>
      <c r="F2429" s="136" t="s">
        <v>300</v>
      </c>
      <c r="G2429" s="136" t="s">
        <v>569</v>
      </c>
      <c r="H2429" s="136" t="s">
        <v>570</v>
      </c>
      <c r="I2429" s="136" t="s">
        <v>827</v>
      </c>
      <c r="J2429" s="136" t="s">
        <v>571</v>
      </c>
      <c r="K2429" s="136" t="s">
        <v>826</v>
      </c>
      <c r="L2429" s="234">
        <v>1173.7092500000001</v>
      </c>
      <c r="M2429" s="234">
        <v>922.8895</v>
      </c>
      <c r="N2429" s="234">
        <v>13.583</v>
      </c>
      <c r="O2429" s="234">
        <v>1172.5899999999999</v>
      </c>
      <c r="P2429" s="187">
        <v>1276315.4771725738</v>
      </c>
      <c r="Q2429" s="188">
        <v>1.0874204809858776</v>
      </c>
    </row>
    <row r="2430" spans="1:17" ht="11.25" customHeight="1">
      <c r="A2430" s="124">
        <f t="shared" si="37"/>
        <v>521</v>
      </c>
      <c r="B2430" s="136" t="s">
        <v>308</v>
      </c>
      <c r="C2430" s="250">
        <v>5</v>
      </c>
      <c r="D2430" s="138">
        <v>38988</v>
      </c>
      <c r="E2430" s="128">
        <v>210</v>
      </c>
      <c r="F2430" s="136" t="s">
        <v>300</v>
      </c>
      <c r="G2430" s="136" t="s">
        <v>569</v>
      </c>
      <c r="H2430" s="136" t="s">
        <v>570</v>
      </c>
      <c r="I2430" s="136" t="s">
        <v>827</v>
      </c>
      <c r="J2430" s="136" t="s">
        <v>571</v>
      </c>
      <c r="K2430" s="136" t="s">
        <v>826</v>
      </c>
      <c r="L2430" s="234">
        <v>1115.0971939999999</v>
      </c>
      <c r="M2430" s="234">
        <v>846.03399999999999</v>
      </c>
      <c r="N2430" s="234">
        <v>22.55</v>
      </c>
      <c r="O2430" s="234">
        <v>1033.55</v>
      </c>
      <c r="P2430" s="187">
        <v>1192343.1882965944</v>
      </c>
      <c r="Q2430" s="188">
        <v>1.0692728801688605</v>
      </c>
    </row>
    <row r="2431" spans="1:17" ht="11.25" customHeight="1">
      <c r="A2431" s="124">
        <f t="shared" si="37"/>
        <v>521</v>
      </c>
      <c r="B2431" s="136" t="s">
        <v>308</v>
      </c>
      <c r="C2431" s="250">
        <v>6</v>
      </c>
      <c r="D2431" s="138">
        <v>42825</v>
      </c>
      <c r="E2431" s="128">
        <v>500</v>
      </c>
      <c r="F2431" s="137" t="s">
        <v>300</v>
      </c>
      <c r="G2431" s="137" t="s">
        <v>569</v>
      </c>
      <c r="H2431" s="137" t="s">
        <v>570</v>
      </c>
      <c r="I2431" s="136" t="s">
        <v>827</v>
      </c>
      <c r="J2431" s="136" t="s">
        <v>571</v>
      </c>
      <c r="K2431" s="136" t="s">
        <v>826</v>
      </c>
      <c r="L2431" s="234">
        <v>3134.93478</v>
      </c>
      <c r="M2431" s="234">
        <v>2257.7269999999999</v>
      </c>
      <c r="N2431" s="234">
        <v>63.837428000000003</v>
      </c>
      <c r="O2431" s="234">
        <v>1052.136</v>
      </c>
      <c r="P2431" s="187">
        <v>3172888.9017695594</v>
      </c>
      <c r="Q2431" s="188">
        <v>1.0121068297853264</v>
      </c>
    </row>
    <row r="2432" spans="1:17" ht="11.25" customHeight="1">
      <c r="A2432" s="267">
        <f t="shared" si="37"/>
        <v>522</v>
      </c>
      <c r="B2432" s="218" t="s">
        <v>1178</v>
      </c>
      <c r="C2432" s="251">
        <v>0</v>
      </c>
      <c r="D2432" s="219"/>
      <c r="E2432" s="271">
        <f>SUM(E2433)</f>
        <v>382.5</v>
      </c>
      <c r="F2432" s="218" t="s">
        <v>315</v>
      </c>
      <c r="G2432" s="218" t="s">
        <v>326</v>
      </c>
      <c r="H2432" s="218" t="s">
        <v>371</v>
      </c>
      <c r="I2432" s="218" t="s">
        <v>827</v>
      </c>
      <c r="J2432" s="218" t="s">
        <v>576</v>
      </c>
      <c r="K2432" s="218" t="s">
        <v>668</v>
      </c>
      <c r="L2432" s="244">
        <v>662.19535299999995</v>
      </c>
      <c r="M2432" s="244">
        <v>126.69792907500349</v>
      </c>
      <c r="N2432" s="244">
        <v>0</v>
      </c>
      <c r="O2432" s="244">
        <v>0</v>
      </c>
      <c r="P2432" s="211">
        <v>246247.85616356065</v>
      </c>
      <c r="Q2432" s="212">
        <v>0.37186587771714646</v>
      </c>
    </row>
    <row r="2433" spans="1:17" ht="11.25" customHeight="1">
      <c r="A2433" s="124">
        <f t="shared" si="37"/>
        <v>522</v>
      </c>
      <c r="B2433" s="136" t="s">
        <v>1178</v>
      </c>
      <c r="C2433" s="250">
        <v>1</v>
      </c>
      <c r="D2433" s="138">
        <v>41246</v>
      </c>
      <c r="E2433" s="128">
        <v>382.5</v>
      </c>
      <c r="F2433" s="137" t="s">
        <v>315</v>
      </c>
      <c r="G2433" s="137" t="s">
        <v>326</v>
      </c>
      <c r="H2433" s="137" t="s">
        <v>371</v>
      </c>
      <c r="I2433" s="136" t="s">
        <v>827</v>
      </c>
      <c r="J2433" s="136" t="s">
        <v>576</v>
      </c>
      <c r="K2433" s="136" t="s">
        <v>668</v>
      </c>
      <c r="L2433" s="234">
        <v>662.19535299999995</v>
      </c>
      <c r="M2433" s="234">
        <v>126.69792907500349</v>
      </c>
      <c r="N2433" s="234">
        <v>0</v>
      </c>
      <c r="O2433" s="234">
        <v>0</v>
      </c>
      <c r="P2433" s="187">
        <v>246247.85616356065</v>
      </c>
      <c r="Q2433" s="188">
        <v>0.37186587771714646</v>
      </c>
    </row>
    <row r="2434" spans="1:17" s="4" customFormat="1" ht="11.25" customHeight="1">
      <c r="A2434" s="267">
        <f t="shared" si="37"/>
        <v>523</v>
      </c>
      <c r="B2434" s="209" t="s">
        <v>645</v>
      </c>
      <c r="C2434" s="248">
        <v>0</v>
      </c>
      <c r="D2434" s="210"/>
      <c r="E2434" s="271">
        <f>SUM(E2435:E2438)</f>
        <v>600</v>
      </c>
      <c r="F2434" s="209" t="s">
        <v>438</v>
      </c>
      <c r="G2434" s="209" t="s">
        <v>728</v>
      </c>
      <c r="H2434" s="209" t="s">
        <v>271</v>
      </c>
      <c r="I2434" s="209" t="s">
        <v>94</v>
      </c>
      <c r="J2434" s="209"/>
      <c r="K2434" s="209"/>
      <c r="L2434" s="244">
        <v>1417.1785</v>
      </c>
      <c r="M2434" s="244">
        <v>0</v>
      </c>
      <c r="N2434" s="244">
        <v>0</v>
      </c>
      <c r="O2434" s="244">
        <v>0</v>
      </c>
      <c r="P2434" s="211">
        <v>0</v>
      </c>
      <c r="Q2434" s="212">
        <v>0</v>
      </c>
    </row>
    <row r="2435" spans="1:17" ht="11.25" customHeight="1">
      <c r="A2435" s="124">
        <f t="shared" si="37"/>
        <v>523</v>
      </c>
      <c r="B2435" s="53" t="s">
        <v>645</v>
      </c>
      <c r="C2435" s="249">
        <v>1</v>
      </c>
      <c r="D2435" s="55">
        <v>36289</v>
      </c>
      <c r="E2435" s="8">
        <v>150</v>
      </c>
      <c r="F2435" s="53" t="s">
        <v>438</v>
      </c>
      <c r="G2435" s="53" t="s">
        <v>728</v>
      </c>
      <c r="H2435" s="53" t="s">
        <v>271</v>
      </c>
      <c r="I2435" s="53" t="s">
        <v>94</v>
      </c>
      <c r="J2435" s="53"/>
      <c r="K2435" s="53"/>
      <c r="L2435" s="234">
        <v>495.0324</v>
      </c>
      <c r="M2435" s="205">
        <v>0</v>
      </c>
      <c r="N2435" s="205">
        <v>0</v>
      </c>
      <c r="O2435" s="205">
        <v>0</v>
      </c>
      <c r="P2435" s="187">
        <v>0</v>
      </c>
      <c r="Q2435" s="188">
        <v>0</v>
      </c>
    </row>
    <row r="2436" spans="1:17" ht="11.25" customHeight="1">
      <c r="A2436" s="124">
        <f t="shared" ref="A2436:A2499" si="38">IF(C2436&gt;0,A2435,A2435+1)</f>
        <v>523</v>
      </c>
      <c r="B2436" s="53" t="s">
        <v>645</v>
      </c>
      <c r="C2436" s="249">
        <v>2</v>
      </c>
      <c r="D2436" s="55">
        <v>36517</v>
      </c>
      <c r="E2436" s="8">
        <v>150</v>
      </c>
      <c r="F2436" s="53" t="s">
        <v>438</v>
      </c>
      <c r="G2436" s="53" t="s">
        <v>728</v>
      </c>
      <c r="H2436" s="53" t="s">
        <v>271</v>
      </c>
      <c r="I2436" s="53" t="s">
        <v>94</v>
      </c>
      <c r="J2436" s="53"/>
      <c r="K2436" s="53"/>
      <c r="L2436" s="234">
        <v>271.03799999999995</v>
      </c>
      <c r="M2436" s="205">
        <v>0</v>
      </c>
      <c r="N2436" s="205">
        <v>0</v>
      </c>
      <c r="O2436" s="205">
        <v>0</v>
      </c>
      <c r="P2436" s="187">
        <v>0</v>
      </c>
      <c r="Q2436" s="188">
        <v>0</v>
      </c>
    </row>
    <row r="2437" spans="1:17" s="4" customFormat="1" ht="11.25" customHeight="1">
      <c r="A2437" s="124">
        <f t="shared" si="38"/>
        <v>523</v>
      </c>
      <c r="B2437" s="53" t="s">
        <v>645</v>
      </c>
      <c r="C2437" s="249">
        <v>3</v>
      </c>
      <c r="D2437" s="55">
        <v>36799</v>
      </c>
      <c r="E2437" s="8">
        <v>150</v>
      </c>
      <c r="F2437" s="53" t="s">
        <v>438</v>
      </c>
      <c r="G2437" s="53" t="s">
        <v>728</v>
      </c>
      <c r="H2437" s="53" t="s">
        <v>271</v>
      </c>
      <c r="I2437" s="53" t="s">
        <v>94</v>
      </c>
      <c r="J2437" s="53"/>
      <c r="K2437" s="53"/>
      <c r="L2437" s="234">
        <v>262.58049999999997</v>
      </c>
      <c r="M2437" s="205">
        <v>0</v>
      </c>
      <c r="N2437" s="205">
        <v>0</v>
      </c>
      <c r="O2437" s="205">
        <v>0</v>
      </c>
      <c r="P2437" s="187">
        <v>0</v>
      </c>
      <c r="Q2437" s="188">
        <v>0</v>
      </c>
    </row>
    <row r="2438" spans="1:17" ht="11.25" customHeight="1">
      <c r="A2438" s="124">
        <f t="shared" si="38"/>
        <v>523</v>
      </c>
      <c r="B2438" s="53" t="s">
        <v>645</v>
      </c>
      <c r="C2438" s="249">
        <v>4</v>
      </c>
      <c r="D2438" s="55">
        <v>36980</v>
      </c>
      <c r="E2438" s="8">
        <v>150</v>
      </c>
      <c r="F2438" s="53" t="s">
        <v>438</v>
      </c>
      <c r="G2438" s="53" t="s">
        <v>728</v>
      </c>
      <c r="H2438" s="53" t="s">
        <v>271</v>
      </c>
      <c r="I2438" s="53" t="s">
        <v>94</v>
      </c>
      <c r="J2438" s="53"/>
      <c r="K2438" s="53"/>
      <c r="L2438" s="234">
        <v>388.52760000000001</v>
      </c>
      <c r="M2438" s="205">
        <v>0</v>
      </c>
      <c r="N2438" s="205">
        <v>0</v>
      </c>
      <c r="O2438" s="205">
        <v>0</v>
      </c>
      <c r="P2438" s="187">
        <v>0</v>
      </c>
      <c r="Q2438" s="188">
        <v>0</v>
      </c>
    </row>
    <row r="2439" spans="1:17" s="4" customFormat="1" ht="11.25" customHeight="1">
      <c r="A2439" s="267">
        <f t="shared" si="38"/>
        <v>524</v>
      </c>
      <c r="B2439" s="209" t="s">
        <v>273</v>
      </c>
      <c r="C2439" s="248">
        <v>0</v>
      </c>
      <c r="D2439" s="210"/>
      <c r="E2439" s="271">
        <f>SUM(E2440:E2443)</f>
        <v>320</v>
      </c>
      <c r="F2439" s="209" t="s">
        <v>438</v>
      </c>
      <c r="G2439" s="209" t="s">
        <v>728</v>
      </c>
      <c r="H2439" s="209" t="s">
        <v>271</v>
      </c>
      <c r="I2439" s="209" t="s">
        <v>94</v>
      </c>
      <c r="J2439" s="209"/>
      <c r="K2439" s="209"/>
      <c r="L2439" s="244">
        <v>804.89530000000002</v>
      </c>
      <c r="M2439" s="244">
        <v>0</v>
      </c>
      <c r="N2439" s="244">
        <v>0</v>
      </c>
      <c r="O2439" s="244">
        <v>0</v>
      </c>
      <c r="P2439" s="211">
        <v>0</v>
      </c>
      <c r="Q2439" s="212">
        <v>0</v>
      </c>
    </row>
    <row r="2440" spans="1:17" ht="11.25" customHeight="1">
      <c r="A2440" s="124">
        <f t="shared" si="38"/>
        <v>524</v>
      </c>
      <c r="B2440" s="53" t="s">
        <v>273</v>
      </c>
      <c r="C2440" s="249">
        <v>1</v>
      </c>
      <c r="D2440" s="55">
        <v>32212</v>
      </c>
      <c r="E2440" s="8">
        <v>80</v>
      </c>
      <c r="F2440" s="53" t="s">
        <v>438</v>
      </c>
      <c r="G2440" s="53" t="s">
        <v>728</v>
      </c>
      <c r="H2440" s="53" t="s">
        <v>271</v>
      </c>
      <c r="I2440" s="53" t="s">
        <v>94</v>
      </c>
      <c r="J2440" s="53"/>
      <c r="K2440" s="53"/>
      <c r="L2440" s="234">
        <v>215.14884999999995</v>
      </c>
      <c r="M2440" s="205">
        <v>0</v>
      </c>
      <c r="N2440" s="205">
        <v>0</v>
      </c>
      <c r="O2440" s="205">
        <v>0</v>
      </c>
      <c r="P2440" s="187">
        <v>0</v>
      </c>
      <c r="Q2440" s="188">
        <v>0</v>
      </c>
    </row>
    <row r="2441" spans="1:17" s="4" customFormat="1" ht="11.25" customHeight="1">
      <c r="A2441" s="124">
        <f t="shared" si="38"/>
        <v>524</v>
      </c>
      <c r="B2441" s="53" t="s">
        <v>273</v>
      </c>
      <c r="C2441" s="249">
        <v>2</v>
      </c>
      <c r="D2441" s="55">
        <v>32612</v>
      </c>
      <c r="E2441" s="8">
        <v>80</v>
      </c>
      <c r="F2441" s="53" t="s">
        <v>438</v>
      </c>
      <c r="G2441" s="53" t="s">
        <v>728</v>
      </c>
      <c r="H2441" s="53" t="s">
        <v>271</v>
      </c>
      <c r="I2441" s="53" t="s">
        <v>94</v>
      </c>
      <c r="J2441" s="53"/>
      <c r="K2441" s="53"/>
      <c r="L2441" s="234">
        <v>127.17095</v>
      </c>
      <c r="M2441" s="205">
        <v>0</v>
      </c>
      <c r="N2441" s="205">
        <v>0</v>
      </c>
      <c r="O2441" s="205">
        <v>0</v>
      </c>
      <c r="P2441" s="187">
        <v>0</v>
      </c>
      <c r="Q2441" s="188">
        <v>0</v>
      </c>
    </row>
    <row r="2442" spans="1:17" s="4" customFormat="1" ht="11.25" customHeight="1">
      <c r="A2442" s="124">
        <f t="shared" si="38"/>
        <v>524</v>
      </c>
      <c r="B2442" s="53" t="s">
        <v>273</v>
      </c>
      <c r="C2442" s="249">
        <v>3</v>
      </c>
      <c r="D2442" s="55">
        <v>33095</v>
      </c>
      <c r="E2442" s="8">
        <v>80</v>
      </c>
      <c r="F2442" s="53" t="s">
        <v>438</v>
      </c>
      <c r="G2442" s="53" t="s">
        <v>728</v>
      </c>
      <c r="H2442" s="53" t="s">
        <v>271</v>
      </c>
      <c r="I2442" s="53" t="s">
        <v>94</v>
      </c>
      <c r="J2442" s="53"/>
      <c r="K2442" s="53"/>
      <c r="L2442" s="234">
        <v>215.54685000000003</v>
      </c>
      <c r="M2442" s="205">
        <v>0</v>
      </c>
      <c r="N2442" s="205">
        <v>0</v>
      </c>
      <c r="O2442" s="205">
        <v>0</v>
      </c>
      <c r="P2442" s="187">
        <v>0</v>
      </c>
      <c r="Q2442" s="188">
        <v>0</v>
      </c>
    </row>
    <row r="2443" spans="1:17" ht="11.25" customHeight="1">
      <c r="A2443" s="124">
        <f t="shared" si="38"/>
        <v>524</v>
      </c>
      <c r="B2443" s="53" t="s">
        <v>273</v>
      </c>
      <c r="C2443" s="249">
        <v>4</v>
      </c>
      <c r="D2443" s="55">
        <v>33981</v>
      </c>
      <c r="E2443" s="8">
        <v>80</v>
      </c>
      <c r="F2443" s="53" t="s">
        <v>438</v>
      </c>
      <c r="G2443" s="53" t="s">
        <v>728</v>
      </c>
      <c r="H2443" s="53" t="s">
        <v>271</v>
      </c>
      <c r="I2443" s="53" t="s">
        <v>94</v>
      </c>
      <c r="J2443" s="53"/>
      <c r="K2443" s="53"/>
      <c r="L2443" s="234">
        <v>247.02864999999997</v>
      </c>
      <c r="M2443" s="205">
        <v>0</v>
      </c>
      <c r="N2443" s="205">
        <v>0</v>
      </c>
      <c r="O2443" s="205">
        <v>0</v>
      </c>
      <c r="P2443" s="187">
        <v>0</v>
      </c>
      <c r="Q2443" s="188">
        <v>0</v>
      </c>
    </row>
    <row r="2444" spans="1:17" ht="11.25" customHeight="1">
      <c r="A2444" s="267">
        <f t="shared" si="38"/>
        <v>525</v>
      </c>
      <c r="B2444" s="209" t="s">
        <v>409</v>
      </c>
      <c r="C2444" s="248">
        <v>0</v>
      </c>
      <c r="D2444" s="210"/>
      <c r="E2444" s="271">
        <f>SUM(E2445:E2448)</f>
        <v>240</v>
      </c>
      <c r="F2444" s="209" t="s">
        <v>955</v>
      </c>
      <c r="G2444" s="209" t="s">
        <v>728</v>
      </c>
      <c r="H2444" s="209" t="s">
        <v>369</v>
      </c>
      <c r="I2444" s="209" t="s">
        <v>94</v>
      </c>
      <c r="J2444" s="209"/>
      <c r="K2444" s="209"/>
      <c r="L2444" s="244">
        <v>601.8954</v>
      </c>
      <c r="M2444" s="244">
        <v>0</v>
      </c>
      <c r="N2444" s="244">
        <v>0</v>
      </c>
      <c r="O2444" s="244">
        <v>0</v>
      </c>
      <c r="P2444" s="211">
        <v>0</v>
      </c>
      <c r="Q2444" s="212">
        <v>0</v>
      </c>
    </row>
    <row r="2445" spans="1:17" ht="11.25" customHeight="1">
      <c r="A2445" s="124">
        <f t="shared" si="38"/>
        <v>525</v>
      </c>
      <c r="B2445" s="53" t="s">
        <v>410</v>
      </c>
      <c r="C2445" s="249">
        <v>1</v>
      </c>
      <c r="D2445" s="55">
        <v>24759</v>
      </c>
      <c r="E2445" s="8">
        <v>60</v>
      </c>
      <c r="F2445" s="53" t="s">
        <v>955</v>
      </c>
      <c r="G2445" s="53" t="s">
        <v>728</v>
      </c>
      <c r="H2445" s="53" t="s">
        <v>369</v>
      </c>
      <c r="I2445" s="53" t="s">
        <v>94</v>
      </c>
      <c r="J2445" s="53"/>
      <c r="K2445" s="53"/>
      <c r="L2445" s="234">
        <v>78.893549999999991</v>
      </c>
      <c r="M2445" s="205">
        <v>0</v>
      </c>
      <c r="N2445" s="205">
        <v>0</v>
      </c>
      <c r="O2445" s="205">
        <v>0</v>
      </c>
      <c r="P2445" s="187">
        <v>0</v>
      </c>
      <c r="Q2445" s="188">
        <v>0</v>
      </c>
    </row>
    <row r="2446" spans="1:17" ht="11.25" customHeight="1">
      <c r="A2446" s="124">
        <f t="shared" si="38"/>
        <v>525</v>
      </c>
      <c r="B2446" s="53" t="s">
        <v>410</v>
      </c>
      <c r="C2446" s="249">
        <v>2</v>
      </c>
      <c r="D2446" s="55">
        <v>24928</v>
      </c>
      <c r="E2446" s="8">
        <v>60</v>
      </c>
      <c r="F2446" s="53" t="s">
        <v>955</v>
      </c>
      <c r="G2446" s="53" t="s">
        <v>728</v>
      </c>
      <c r="H2446" s="53" t="s">
        <v>369</v>
      </c>
      <c r="I2446" s="53" t="s">
        <v>94</v>
      </c>
      <c r="J2446" s="53"/>
      <c r="K2446" s="53"/>
      <c r="L2446" s="234">
        <v>120.8527</v>
      </c>
      <c r="M2446" s="205">
        <v>0</v>
      </c>
      <c r="N2446" s="205">
        <v>0</v>
      </c>
      <c r="O2446" s="205">
        <v>0</v>
      </c>
      <c r="P2446" s="187">
        <v>0</v>
      </c>
      <c r="Q2446" s="188">
        <v>0</v>
      </c>
    </row>
    <row r="2447" spans="1:17" s="4" customFormat="1" ht="11.25" customHeight="1">
      <c r="A2447" s="124">
        <f t="shared" si="38"/>
        <v>525</v>
      </c>
      <c r="B2447" s="53" t="s">
        <v>411</v>
      </c>
      <c r="C2447" s="249">
        <v>3</v>
      </c>
      <c r="D2447" s="55">
        <v>34566</v>
      </c>
      <c r="E2447" s="8">
        <v>60</v>
      </c>
      <c r="F2447" s="53" t="s">
        <v>955</v>
      </c>
      <c r="G2447" s="53" t="s">
        <v>728</v>
      </c>
      <c r="H2447" s="53" t="s">
        <v>369</v>
      </c>
      <c r="I2447" s="53" t="s">
        <v>94</v>
      </c>
      <c r="J2447" s="53"/>
      <c r="K2447" s="53"/>
      <c r="L2447" s="234">
        <v>225.1884</v>
      </c>
      <c r="M2447" s="205">
        <v>0</v>
      </c>
      <c r="N2447" s="205">
        <v>0</v>
      </c>
      <c r="O2447" s="205">
        <v>0</v>
      </c>
      <c r="P2447" s="187">
        <v>0</v>
      </c>
      <c r="Q2447" s="188">
        <v>0</v>
      </c>
    </row>
    <row r="2448" spans="1:17" ht="11.25" customHeight="1">
      <c r="A2448" s="124">
        <f t="shared" si="38"/>
        <v>525</v>
      </c>
      <c r="B2448" s="53" t="s">
        <v>411</v>
      </c>
      <c r="C2448" s="249">
        <v>4</v>
      </c>
      <c r="D2448" s="55">
        <v>34779</v>
      </c>
      <c r="E2448" s="8">
        <v>60</v>
      </c>
      <c r="F2448" s="53" t="s">
        <v>955</v>
      </c>
      <c r="G2448" s="53" t="s">
        <v>728</v>
      </c>
      <c r="H2448" s="53" t="s">
        <v>369</v>
      </c>
      <c r="I2448" s="53" t="s">
        <v>94</v>
      </c>
      <c r="J2448" s="53"/>
      <c r="K2448" s="53"/>
      <c r="L2448" s="234">
        <v>176.96074999999999</v>
      </c>
      <c r="M2448" s="205">
        <v>0</v>
      </c>
      <c r="N2448" s="205">
        <v>0</v>
      </c>
      <c r="O2448" s="205">
        <v>0</v>
      </c>
      <c r="P2448" s="187">
        <v>0</v>
      </c>
      <c r="Q2448" s="188">
        <v>0</v>
      </c>
    </row>
    <row r="2449" spans="1:17" s="4" customFormat="1" ht="11.25" customHeight="1">
      <c r="A2449" s="267">
        <f t="shared" si="38"/>
        <v>526</v>
      </c>
      <c r="B2449" s="209" t="s">
        <v>459</v>
      </c>
      <c r="C2449" s="248">
        <v>0</v>
      </c>
      <c r="D2449" s="210"/>
      <c r="E2449" s="271">
        <f>SUM(E2450:E2454)</f>
        <v>105</v>
      </c>
      <c r="F2449" s="209" t="s">
        <v>501</v>
      </c>
      <c r="G2449" s="209" t="s">
        <v>728</v>
      </c>
      <c r="H2449" s="209" t="s">
        <v>987</v>
      </c>
      <c r="I2449" s="209" t="s">
        <v>94</v>
      </c>
      <c r="J2449" s="209"/>
      <c r="K2449" s="209"/>
      <c r="L2449" s="244">
        <v>100.1567</v>
      </c>
      <c r="M2449" s="244">
        <v>0</v>
      </c>
      <c r="N2449" s="244">
        <v>0</v>
      </c>
      <c r="O2449" s="244">
        <v>0</v>
      </c>
      <c r="P2449" s="211">
        <v>0</v>
      </c>
      <c r="Q2449" s="212">
        <v>0</v>
      </c>
    </row>
    <row r="2450" spans="1:17" ht="11.25" customHeight="1">
      <c r="A2450" s="124">
        <f t="shared" si="38"/>
        <v>526</v>
      </c>
      <c r="B2450" s="53" t="s">
        <v>460</v>
      </c>
      <c r="C2450" s="249">
        <v>1</v>
      </c>
      <c r="D2450" s="55">
        <v>26988</v>
      </c>
      <c r="E2450" s="92">
        <v>0</v>
      </c>
      <c r="F2450" s="53" t="s">
        <v>501</v>
      </c>
      <c r="G2450" s="53" t="s">
        <v>728</v>
      </c>
      <c r="H2450" s="53" t="s">
        <v>987</v>
      </c>
      <c r="I2450" s="53" t="s">
        <v>94</v>
      </c>
      <c r="J2450" s="53"/>
      <c r="K2450" s="53"/>
      <c r="L2450" s="205">
        <v>0</v>
      </c>
      <c r="M2450" s="205">
        <v>0</v>
      </c>
      <c r="N2450" s="205">
        <v>0</v>
      </c>
      <c r="O2450" s="205">
        <v>0</v>
      </c>
      <c r="P2450" s="187">
        <v>0</v>
      </c>
      <c r="Q2450" s="188">
        <v>0</v>
      </c>
    </row>
    <row r="2451" spans="1:17" ht="11.25" customHeight="1">
      <c r="A2451" s="124">
        <f t="shared" si="38"/>
        <v>526</v>
      </c>
      <c r="B2451" s="53" t="s">
        <v>460</v>
      </c>
      <c r="C2451" s="249">
        <v>2</v>
      </c>
      <c r="D2451" s="55">
        <v>27219</v>
      </c>
      <c r="E2451" s="92">
        <v>0</v>
      </c>
      <c r="F2451" s="53" t="s">
        <v>501</v>
      </c>
      <c r="G2451" s="53" t="s">
        <v>728</v>
      </c>
      <c r="H2451" s="53" t="s">
        <v>987</v>
      </c>
      <c r="I2451" s="53" t="s">
        <v>94</v>
      </c>
      <c r="J2451" s="53"/>
      <c r="K2451" s="53"/>
      <c r="L2451" s="205">
        <v>0</v>
      </c>
      <c r="M2451" s="205">
        <v>0</v>
      </c>
      <c r="N2451" s="205">
        <v>0</v>
      </c>
      <c r="O2451" s="205">
        <v>0</v>
      </c>
      <c r="P2451" s="187">
        <v>0</v>
      </c>
      <c r="Q2451" s="188">
        <v>0</v>
      </c>
    </row>
    <row r="2452" spans="1:17" ht="11.25" customHeight="1">
      <c r="A2452" s="124">
        <f t="shared" si="38"/>
        <v>526</v>
      </c>
      <c r="B2452" s="53" t="s">
        <v>461</v>
      </c>
      <c r="C2452" s="249">
        <v>3</v>
      </c>
      <c r="D2452" s="55">
        <v>36716</v>
      </c>
      <c r="E2452" s="8">
        <v>35</v>
      </c>
      <c r="F2452" s="53" t="s">
        <v>501</v>
      </c>
      <c r="G2452" s="53" t="s">
        <v>728</v>
      </c>
      <c r="H2452" s="53" t="s">
        <v>987</v>
      </c>
      <c r="I2452" s="53" t="s">
        <v>94</v>
      </c>
      <c r="J2452" s="53"/>
      <c r="K2452" s="53"/>
      <c r="L2452" s="234">
        <v>6.9649999999999999</v>
      </c>
      <c r="M2452" s="205">
        <v>0</v>
      </c>
      <c r="N2452" s="205">
        <v>0</v>
      </c>
      <c r="O2452" s="205">
        <v>0</v>
      </c>
      <c r="P2452" s="187">
        <v>0</v>
      </c>
      <c r="Q2452" s="188">
        <v>0</v>
      </c>
    </row>
    <row r="2453" spans="1:17" ht="11.25" customHeight="1">
      <c r="A2453" s="124">
        <f t="shared" si="38"/>
        <v>526</v>
      </c>
      <c r="B2453" s="53" t="s">
        <v>461</v>
      </c>
      <c r="C2453" s="249">
        <v>4</v>
      </c>
      <c r="D2453" s="55">
        <v>37145</v>
      </c>
      <c r="E2453" s="8">
        <v>35</v>
      </c>
      <c r="F2453" s="53" t="s">
        <v>501</v>
      </c>
      <c r="G2453" s="53" t="s">
        <v>728</v>
      </c>
      <c r="H2453" s="53" t="s">
        <v>987</v>
      </c>
      <c r="I2453" s="53" t="s">
        <v>94</v>
      </c>
      <c r="J2453" s="53"/>
      <c r="K2453" s="53"/>
      <c r="L2453" s="234">
        <v>4.4874499999999999</v>
      </c>
      <c r="M2453" s="205">
        <v>0</v>
      </c>
      <c r="N2453" s="205">
        <v>0</v>
      </c>
      <c r="O2453" s="205">
        <v>0</v>
      </c>
      <c r="P2453" s="187">
        <v>0</v>
      </c>
      <c r="Q2453" s="188">
        <v>0</v>
      </c>
    </row>
    <row r="2454" spans="1:17" s="4" customFormat="1" ht="11.25" customHeight="1">
      <c r="A2454" s="124">
        <f t="shared" si="38"/>
        <v>526</v>
      </c>
      <c r="B2454" s="53" t="s">
        <v>461</v>
      </c>
      <c r="C2454" s="249">
        <v>5</v>
      </c>
      <c r="D2454" s="55">
        <v>37344</v>
      </c>
      <c r="E2454" s="8">
        <v>35</v>
      </c>
      <c r="F2454" s="53" t="s">
        <v>501</v>
      </c>
      <c r="G2454" s="53" t="s">
        <v>728</v>
      </c>
      <c r="H2454" s="53" t="s">
        <v>987</v>
      </c>
      <c r="I2454" s="53" t="s">
        <v>94</v>
      </c>
      <c r="J2454" s="53"/>
      <c r="K2454" s="53"/>
      <c r="L2454" s="234">
        <v>88.704250000000002</v>
      </c>
      <c r="M2454" s="205">
        <v>0</v>
      </c>
      <c r="N2454" s="205">
        <v>0</v>
      </c>
      <c r="O2454" s="205">
        <v>0</v>
      </c>
      <c r="P2454" s="187">
        <v>0</v>
      </c>
      <c r="Q2454" s="188">
        <v>0</v>
      </c>
    </row>
    <row r="2455" spans="1:17" ht="11.25" customHeight="1">
      <c r="A2455" s="267">
        <f t="shared" si="38"/>
        <v>527</v>
      </c>
      <c r="B2455" s="209" t="s">
        <v>96</v>
      </c>
      <c r="C2455" s="248">
        <v>0</v>
      </c>
      <c r="D2455" s="210"/>
      <c r="E2455" s="271">
        <f>SUM(E2456:E2465)</f>
        <v>672</v>
      </c>
      <c r="F2455" s="209" t="s">
        <v>532</v>
      </c>
      <c r="G2455" s="209" t="s">
        <v>728</v>
      </c>
      <c r="H2455" s="209" t="s">
        <v>56</v>
      </c>
      <c r="I2455" s="209" t="s">
        <v>827</v>
      </c>
      <c r="J2455" s="209" t="s">
        <v>576</v>
      </c>
      <c r="K2455" s="209" t="s">
        <v>576</v>
      </c>
      <c r="L2455" s="244">
        <v>2410.9279999999999</v>
      </c>
      <c r="M2455" s="244">
        <v>608.41508699999997</v>
      </c>
      <c r="N2455" s="244">
        <v>0</v>
      </c>
      <c r="O2455" s="244">
        <v>0</v>
      </c>
      <c r="P2455" s="211">
        <v>1092409.325912839</v>
      </c>
      <c r="Q2455" s="212">
        <v>0.45310740342011008</v>
      </c>
    </row>
    <row r="2456" spans="1:17" ht="11.25" customHeight="1">
      <c r="A2456" s="124">
        <f t="shared" si="38"/>
        <v>527</v>
      </c>
      <c r="B2456" s="53" t="s">
        <v>96</v>
      </c>
      <c r="C2456" s="249">
        <v>1</v>
      </c>
      <c r="D2456" s="55">
        <v>30002</v>
      </c>
      <c r="E2456" s="92">
        <v>0</v>
      </c>
      <c r="F2456" s="53" t="s">
        <v>532</v>
      </c>
      <c r="G2456" s="53" t="s">
        <v>728</v>
      </c>
      <c r="H2456" s="53" t="s">
        <v>56</v>
      </c>
      <c r="I2456" s="53" t="s">
        <v>827</v>
      </c>
      <c r="J2456" s="53" t="s">
        <v>576</v>
      </c>
      <c r="K2456" s="53" t="s">
        <v>576</v>
      </c>
      <c r="L2456" s="205">
        <v>0</v>
      </c>
      <c r="M2456" s="205">
        <v>0</v>
      </c>
      <c r="N2456" s="205">
        <v>0</v>
      </c>
      <c r="O2456" s="205">
        <v>0</v>
      </c>
      <c r="P2456" s="187">
        <v>0</v>
      </c>
      <c r="Q2456" s="188">
        <v>0</v>
      </c>
    </row>
    <row r="2457" spans="1:17" ht="11.25" customHeight="1">
      <c r="A2457" s="124">
        <f t="shared" si="38"/>
        <v>527</v>
      </c>
      <c r="B2457" s="53" t="s">
        <v>96</v>
      </c>
      <c r="C2457" s="249">
        <v>2</v>
      </c>
      <c r="D2457" s="55">
        <v>30039</v>
      </c>
      <c r="E2457" s="92">
        <v>0</v>
      </c>
      <c r="F2457" s="53" t="s">
        <v>532</v>
      </c>
      <c r="G2457" s="53" t="s">
        <v>728</v>
      </c>
      <c r="H2457" s="53" t="s">
        <v>56</v>
      </c>
      <c r="I2457" s="53" t="s">
        <v>827</v>
      </c>
      <c r="J2457" s="53" t="s">
        <v>576</v>
      </c>
      <c r="K2457" s="53" t="s">
        <v>576</v>
      </c>
      <c r="L2457" s="205">
        <v>0</v>
      </c>
      <c r="M2457" s="205">
        <v>0</v>
      </c>
      <c r="N2457" s="205">
        <v>0</v>
      </c>
      <c r="O2457" s="205">
        <v>0</v>
      </c>
      <c r="P2457" s="187">
        <v>0</v>
      </c>
      <c r="Q2457" s="188">
        <v>0</v>
      </c>
    </row>
    <row r="2458" spans="1:17" ht="11.25" customHeight="1">
      <c r="A2458" s="124">
        <f t="shared" si="38"/>
        <v>527</v>
      </c>
      <c r="B2458" s="53" t="s">
        <v>96</v>
      </c>
      <c r="C2458" s="249">
        <v>3</v>
      </c>
      <c r="D2458" s="55">
        <v>30097</v>
      </c>
      <c r="E2458" s="92">
        <v>0</v>
      </c>
      <c r="F2458" s="53" t="s">
        <v>532</v>
      </c>
      <c r="G2458" s="53" t="s">
        <v>728</v>
      </c>
      <c r="H2458" s="53" t="s">
        <v>56</v>
      </c>
      <c r="I2458" s="53" t="s">
        <v>827</v>
      </c>
      <c r="J2458" s="53" t="s">
        <v>576</v>
      </c>
      <c r="K2458" s="53" t="s">
        <v>576</v>
      </c>
      <c r="L2458" s="205">
        <v>0</v>
      </c>
      <c r="M2458" s="205">
        <v>0</v>
      </c>
      <c r="N2458" s="205">
        <v>0</v>
      </c>
      <c r="O2458" s="205">
        <v>0</v>
      </c>
      <c r="P2458" s="187">
        <v>0</v>
      </c>
      <c r="Q2458" s="188">
        <v>0</v>
      </c>
    </row>
    <row r="2459" spans="1:17" ht="11.25" customHeight="1">
      <c r="A2459" s="124">
        <f t="shared" si="38"/>
        <v>527</v>
      </c>
      <c r="B2459" s="53" t="s">
        <v>96</v>
      </c>
      <c r="C2459" s="249">
        <v>4</v>
      </c>
      <c r="D2459" s="55">
        <v>30153</v>
      </c>
      <c r="E2459" s="92">
        <v>0</v>
      </c>
      <c r="F2459" s="53" t="s">
        <v>532</v>
      </c>
      <c r="G2459" s="53" t="s">
        <v>728</v>
      </c>
      <c r="H2459" s="53" t="s">
        <v>56</v>
      </c>
      <c r="I2459" s="53" t="s">
        <v>827</v>
      </c>
      <c r="J2459" s="53" t="s">
        <v>576</v>
      </c>
      <c r="K2459" s="53" t="s">
        <v>576</v>
      </c>
      <c r="L2459" s="205">
        <v>0</v>
      </c>
      <c r="M2459" s="205">
        <v>0</v>
      </c>
      <c r="N2459" s="205">
        <v>0</v>
      </c>
      <c r="O2459" s="205">
        <v>0</v>
      </c>
      <c r="P2459" s="187">
        <v>0</v>
      </c>
      <c r="Q2459" s="188">
        <v>0</v>
      </c>
    </row>
    <row r="2460" spans="1:17" ht="11.25" customHeight="1">
      <c r="A2460" s="124">
        <f t="shared" si="38"/>
        <v>527</v>
      </c>
      <c r="B2460" s="53" t="s">
        <v>96</v>
      </c>
      <c r="C2460" s="249">
        <v>5</v>
      </c>
      <c r="D2460" s="55">
        <v>31330</v>
      </c>
      <c r="E2460" s="92">
        <v>108</v>
      </c>
      <c r="F2460" s="53" t="s">
        <v>532</v>
      </c>
      <c r="G2460" s="53" t="s">
        <v>728</v>
      </c>
      <c r="H2460" s="53" t="s">
        <v>56</v>
      </c>
      <c r="I2460" s="53" t="s">
        <v>827</v>
      </c>
      <c r="J2460" s="53" t="s">
        <v>576</v>
      </c>
      <c r="K2460" s="53" t="s">
        <v>576</v>
      </c>
      <c r="L2460" s="234">
        <v>43.808</v>
      </c>
      <c r="M2460" s="234">
        <v>10.864120122908133</v>
      </c>
      <c r="N2460" s="234">
        <v>0</v>
      </c>
      <c r="O2460" s="234">
        <v>0</v>
      </c>
      <c r="P2460" s="187">
        <v>19506.528345018149</v>
      </c>
      <c r="Q2460" s="188">
        <v>0.44527319998671816</v>
      </c>
    </row>
    <row r="2461" spans="1:17" ht="12" customHeight="1">
      <c r="A2461" s="124">
        <f t="shared" si="38"/>
        <v>527</v>
      </c>
      <c r="B2461" s="53" t="s">
        <v>96</v>
      </c>
      <c r="C2461" s="249">
        <v>6</v>
      </c>
      <c r="D2461" s="55">
        <v>31261</v>
      </c>
      <c r="E2461" s="92">
        <v>108</v>
      </c>
      <c r="F2461" s="53" t="s">
        <v>532</v>
      </c>
      <c r="G2461" s="53" t="s">
        <v>728</v>
      </c>
      <c r="H2461" s="53" t="s">
        <v>56</v>
      </c>
      <c r="I2461" s="53" t="s">
        <v>827</v>
      </c>
      <c r="J2461" s="53" t="s">
        <v>576</v>
      </c>
      <c r="K2461" s="53" t="s">
        <v>576</v>
      </c>
      <c r="L2461" s="234">
        <v>109.655</v>
      </c>
      <c r="M2461" s="234">
        <v>27.12806621286688</v>
      </c>
      <c r="N2461" s="234">
        <v>0</v>
      </c>
      <c r="O2461" s="234">
        <v>0</v>
      </c>
      <c r="P2461" s="187">
        <v>48708.444544072874</v>
      </c>
      <c r="Q2461" s="188">
        <v>0.44419720527174206</v>
      </c>
    </row>
    <row r="2462" spans="1:17" ht="11.25" customHeight="1">
      <c r="A2462" s="124">
        <f t="shared" si="38"/>
        <v>527</v>
      </c>
      <c r="B2462" s="53" t="s">
        <v>96</v>
      </c>
      <c r="C2462" s="249">
        <v>7</v>
      </c>
      <c r="D2462" s="55">
        <v>31215</v>
      </c>
      <c r="E2462" s="92">
        <v>108</v>
      </c>
      <c r="F2462" s="53" t="s">
        <v>532</v>
      </c>
      <c r="G2462" s="53" t="s">
        <v>728</v>
      </c>
      <c r="H2462" s="53" t="s">
        <v>56</v>
      </c>
      <c r="I2462" s="53" t="s">
        <v>827</v>
      </c>
      <c r="J2462" s="53" t="s">
        <v>576</v>
      </c>
      <c r="K2462" s="53" t="s">
        <v>576</v>
      </c>
      <c r="L2462" s="234">
        <v>702.29600000000005</v>
      </c>
      <c r="M2462" s="234">
        <v>174.01588166790003</v>
      </c>
      <c r="N2462" s="234">
        <v>0</v>
      </c>
      <c r="O2462" s="234">
        <v>0</v>
      </c>
      <c r="P2462" s="187">
        <v>312445.52617571602</v>
      </c>
      <c r="Q2462" s="188">
        <v>0.44489150753487983</v>
      </c>
    </row>
    <row r="2463" spans="1:17" s="4" customFormat="1" ht="11.25" customHeight="1">
      <c r="A2463" s="124">
        <f t="shared" si="38"/>
        <v>527</v>
      </c>
      <c r="B2463" s="53" t="s">
        <v>96</v>
      </c>
      <c r="C2463" s="249">
        <v>8</v>
      </c>
      <c r="D2463" s="55">
        <v>31427</v>
      </c>
      <c r="E2463" s="92">
        <v>108</v>
      </c>
      <c r="F2463" s="53" t="s">
        <v>532</v>
      </c>
      <c r="G2463" s="53" t="s">
        <v>728</v>
      </c>
      <c r="H2463" s="53" t="s">
        <v>56</v>
      </c>
      <c r="I2463" s="53" t="s">
        <v>827</v>
      </c>
      <c r="J2463" s="53" t="s">
        <v>576</v>
      </c>
      <c r="K2463" s="53" t="s">
        <v>576</v>
      </c>
      <c r="L2463" s="234">
        <v>757.35599999999999</v>
      </c>
      <c r="M2463" s="234">
        <v>187.4744772976016</v>
      </c>
      <c r="N2463" s="234">
        <v>0</v>
      </c>
      <c r="O2463" s="234">
        <v>0</v>
      </c>
      <c r="P2463" s="187">
        <v>336610.43545183295</v>
      </c>
      <c r="Q2463" s="188">
        <v>0.4444547022164384</v>
      </c>
    </row>
    <row r="2464" spans="1:17" ht="11.25" customHeight="1">
      <c r="A2464" s="124">
        <f t="shared" si="38"/>
        <v>527</v>
      </c>
      <c r="B2464" s="53" t="s">
        <v>97</v>
      </c>
      <c r="C2464" s="249">
        <v>9</v>
      </c>
      <c r="D2464" s="55">
        <v>34409</v>
      </c>
      <c r="E2464" s="92">
        <v>120</v>
      </c>
      <c r="F2464" s="53" t="s">
        <v>532</v>
      </c>
      <c r="G2464" s="53" t="s">
        <v>728</v>
      </c>
      <c r="H2464" s="53" t="s">
        <v>56</v>
      </c>
      <c r="I2464" s="53" t="s">
        <v>827</v>
      </c>
      <c r="J2464" s="53" t="s">
        <v>576</v>
      </c>
      <c r="K2464" s="53" t="s">
        <v>576</v>
      </c>
      <c r="L2464" s="234">
        <v>9.2240000000000002</v>
      </c>
      <c r="M2464" s="234">
        <v>2.9042672995715866</v>
      </c>
      <c r="N2464" s="234">
        <v>0</v>
      </c>
      <c r="O2464" s="234">
        <v>0</v>
      </c>
      <c r="P2464" s="187">
        <v>5214.6121139755669</v>
      </c>
      <c r="Q2464" s="188">
        <v>0.56533088833212997</v>
      </c>
    </row>
    <row r="2465" spans="1:17" ht="11.25" customHeight="1">
      <c r="A2465" s="124">
        <f t="shared" si="38"/>
        <v>527</v>
      </c>
      <c r="B2465" s="53" t="s">
        <v>97</v>
      </c>
      <c r="C2465" s="249">
        <v>10</v>
      </c>
      <c r="D2465" s="55">
        <v>34635</v>
      </c>
      <c r="E2465" s="92">
        <v>120</v>
      </c>
      <c r="F2465" s="53" t="s">
        <v>532</v>
      </c>
      <c r="G2465" s="53" t="s">
        <v>728</v>
      </c>
      <c r="H2465" s="53" t="s">
        <v>56</v>
      </c>
      <c r="I2465" s="53" t="s">
        <v>827</v>
      </c>
      <c r="J2465" s="53" t="s">
        <v>576</v>
      </c>
      <c r="K2465" s="53" t="s">
        <v>576</v>
      </c>
      <c r="L2465" s="234">
        <v>788.58900000000006</v>
      </c>
      <c r="M2465" s="234">
        <v>206.02827439915174</v>
      </c>
      <c r="N2465" s="234">
        <v>0</v>
      </c>
      <c r="O2465" s="234">
        <v>0</v>
      </c>
      <c r="P2465" s="187">
        <v>369923.77928222349</v>
      </c>
      <c r="Q2465" s="188">
        <v>0.46909578916548855</v>
      </c>
    </row>
    <row r="2466" spans="1:17" ht="11.25" customHeight="1">
      <c r="A2466" s="267">
        <f t="shared" si="38"/>
        <v>528</v>
      </c>
      <c r="B2466" s="209" t="s">
        <v>366</v>
      </c>
      <c r="C2466" s="248">
        <v>0</v>
      </c>
      <c r="D2466" s="210"/>
      <c r="E2466" s="271">
        <f>SUM(E2467:E2470)</f>
        <v>480</v>
      </c>
      <c r="F2466" s="209" t="s">
        <v>501</v>
      </c>
      <c r="G2466" s="209" t="s">
        <v>569</v>
      </c>
      <c r="H2466" s="209" t="s">
        <v>358</v>
      </c>
      <c r="I2466" s="209" t="s">
        <v>94</v>
      </c>
      <c r="J2466" s="209"/>
      <c r="K2466" s="209"/>
      <c r="L2466" s="244">
        <v>1930.0711500000002</v>
      </c>
      <c r="M2466" s="244">
        <v>0</v>
      </c>
      <c r="N2466" s="244">
        <v>0</v>
      </c>
      <c r="O2466" s="244">
        <v>0</v>
      </c>
      <c r="P2466" s="211">
        <v>0</v>
      </c>
      <c r="Q2466" s="212">
        <v>0</v>
      </c>
    </row>
    <row r="2467" spans="1:17" ht="11.25" customHeight="1">
      <c r="A2467" s="124">
        <f t="shared" si="38"/>
        <v>528</v>
      </c>
      <c r="B2467" s="53" t="s">
        <v>366</v>
      </c>
      <c r="C2467" s="249">
        <v>1</v>
      </c>
      <c r="D2467" s="55">
        <v>35520</v>
      </c>
      <c r="E2467" s="8">
        <v>120</v>
      </c>
      <c r="F2467" s="53" t="s">
        <v>501</v>
      </c>
      <c r="G2467" s="53" t="s">
        <v>569</v>
      </c>
      <c r="H2467" s="53" t="s">
        <v>358</v>
      </c>
      <c r="I2467" s="53" t="s">
        <v>94</v>
      </c>
      <c r="J2467" s="53"/>
      <c r="K2467" s="53"/>
      <c r="L2467" s="234">
        <v>605.91520000000014</v>
      </c>
      <c r="M2467" s="205">
        <v>0</v>
      </c>
      <c r="N2467" s="205">
        <v>0</v>
      </c>
      <c r="O2467" s="205">
        <v>0</v>
      </c>
      <c r="P2467" s="187">
        <v>0</v>
      </c>
      <c r="Q2467" s="188">
        <v>0</v>
      </c>
    </row>
    <row r="2468" spans="1:17" s="4" customFormat="1" ht="11.25" customHeight="1">
      <c r="A2468" s="124">
        <f t="shared" si="38"/>
        <v>528</v>
      </c>
      <c r="B2468" s="53" t="s">
        <v>366</v>
      </c>
      <c r="C2468" s="249">
        <v>2</v>
      </c>
      <c r="D2468" s="55">
        <v>35452</v>
      </c>
      <c r="E2468" s="8">
        <v>120</v>
      </c>
      <c r="F2468" s="53" t="s">
        <v>501</v>
      </c>
      <c r="G2468" s="53" t="s">
        <v>569</v>
      </c>
      <c r="H2468" s="53" t="s">
        <v>358</v>
      </c>
      <c r="I2468" s="53" t="s">
        <v>94</v>
      </c>
      <c r="J2468" s="53"/>
      <c r="K2468" s="53"/>
      <c r="L2468" s="234">
        <v>154.52350000000004</v>
      </c>
      <c r="M2468" s="205">
        <v>0</v>
      </c>
      <c r="N2468" s="205">
        <v>0</v>
      </c>
      <c r="O2468" s="205">
        <v>0</v>
      </c>
      <c r="P2468" s="187">
        <v>0</v>
      </c>
      <c r="Q2468" s="188">
        <v>0</v>
      </c>
    </row>
    <row r="2469" spans="1:17" s="4" customFormat="1" ht="11.25" customHeight="1">
      <c r="A2469" s="124">
        <f t="shared" si="38"/>
        <v>528</v>
      </c>
      <c r="B2469" s="53" t="s">
        <v>366</v>
      </c>
      <c r="C2469" s="249">
        <v>3</v>
      </c>
      <c r="D2469" s="55">
        <v>35452</v>
      </c>
      <c r="E2469" s="8">
        <v>120</v>
      </c>
      <c r="F2469" s="53" t="s">
        <v>501</v>
      </c>
      <c r="G2469" s="53" t="s">
        <v>569</v>
      </c>
      <c r="H2469" s="53" t="s">
        <v>358</v>
      </c>
      <c r="I2469" s="53" t="s">
        <v>94</v>
      </c>
      <c r="J2469" s="53"/>
      <c r="K2469" s="53"/>
      <c r="L2469" s="234">
        <v>570.80165000000011</v>
      </c>
      <c r="M2469" s="205">
        <v>0</v>
      </c>
      <c r="N2469" s="205">
        <v>0</v>
      </c>
      <c r="O2469" s="205">
        <v>0</v>
      </c>
      <c r="P2469" s="187">
        <v>0</v>
      </c>
      <c r="Q2469" s="188">
        <v>0</v>
      </c>
    </row>
    <row r="2470" spans="1:17" ht="11.25" customHeight="1">
      <c r="A2470" s="124">
        <f t="shared" si="38"/>
        <v>528</v>
      </c>
      <c r="B2470" s="53" t="s">
        <v>366</v>
      </c>
      <c r="C2470" s="249">
        <v>4</v>
      </c>
      <c r="D2470" s="55">
        <v>35359</v>
      </c>
      <c r="E2470" s="8">
        <v>120</v>
      </c>
      <c r="F2470" s="53" t="s">
        <v>501</v>
      </c>
      <c r="G2470" s="53" t="s">
        <v>569</v>
      </c>
      <c r="H2470" s="53" t="s">
        <v>358</v>
      </c>
      <c r="I2470" s="53" t="s">
        <v>94</v>
      </c>
      <c r="J2470" s="53"/>
      <c r="K2470" s="53"/>
      <c r="L2470" s="234">
        <v>598.83080000000007</v>
      </c>
      <c r="M2470" s="205">
        <v>0</v>
      </c>
      <c r="N2470" s="205">
        <v>0</v>
      </c>
      <c r="O2470" s="205">
        <v>0</v>
      </c>
      <c r="P2470" s="187">
        <v>0</v>
      </c>
      <c r="Q2470" s="188">
        <v>0</v>
      </c>
    </row>
    <row r="2471" spans="1:17" ht="11.25" customHeight="1">
      <c r="A2471" s="267">
        <f t="shared" si="38"/>
        <v>529</v>
      </c>
      <c r="B2471" s="209" t="s">
        <v>1018</v>
      </c>
      <c r="C2471" s="248">
        <v>0</v>
      </c>
      <c r="D2471" s="210"/>
      <c r="E2471" s="271">
        <f>SUM(E2472:E2475)</f>
        <v>240</v>
      </c>
      <c r="F2471" s="209" t="s">
        <v>501</v>
      </c>
      <c r="G2471" s="209" t="s">
        <v>569</v>
      </c>
      <c r="H2471" s="209" t="s">
        <v>358</v>
      </c>
      <c r="I2471" s="209" t="s">
        <v>94</v>
      </c>
      <c r="J2471" s="209"/>
      <c r="K2471" s="209"/>
      <c r="L2471" s="244">
        <v>1286.8434499999998</v>
      </c>
      <c r="M2471" s="244">
        <v>0</v>
      </c>
      <c r="N2471" s="244">
        <v>0</v>
      </c>
      <c r="O2471" s="244">
        <v>0</v>
      </c>
      <c r="P2471" s="211">
        <v>0</v>
      </c>
      <c r="Q2471" s="212">
        <v>0</v>
      </c>
    </row>
    <row r="2472" spans="1:17" s="4" customFormat="1" ht="11.25" customHeight="1">
      <c r="A2472" s="124">
        <f t="shared" si="38"/>
        <v>529</v>
      </c>
      <c r="B2472" s="53" t="s">
        <v>1018</v>
      </c>
      <c r="C2472" s="249">
        <v>1</v>
      </c>
      <c r="D2472" s="55">
        <v>41542</v>
      </c>
      <c r="E2472" s="8">
        <v>60</v>
      </c>
      <c r="F2472" s="53" t="s">
        <v>501</v>
      </c>
      <c r="G2472" s="53" t="s">
        <v>569</v>
      </c>
      <c r="H2472" s="53" t="s">
        <v>358</v>
      </c>
      <c r="I2472" s="53" t="s">
        <v>94</v>
      </c>
      <c r="J2472" s="53"/>
      <c r="K2472" s="53"/>
      <c r="L2472" s="234">
        <v>334.93689999999998</v>
      </c>
      <c r="M2472" s="205">
        <v>0</v>
      </c>
      <c r="N2472" s="205">
        <v>0</v>
      </c>
      <c r="O2472" s="205">
        <v>0</v>
      </c>
      <c r="P2472" s="187">
        <v>0</v>
      </c>
      <c r="Q2472" s="188">
        <v>0</v>
      </c>
    </row>
    <row r="2473" spans="1:17" ht="11.25" customHeight="1">
      <c r="A2473" s="124">
        <f t="shared" si="38"/>
        <v>529</v>
      </c>
      <c r="B2473" s="53" t="s">
        <v>1018</v>
      </c>
      <c r="C2473" s="249">
        <v>2</v>
      </c>
      <c r="D2473" s="55">
        <v>41594</v>
      </c>
      <c r="E2473" s="8">
        <v>60</v>
      </c>
      <c r="F2473" s="53" t="s">
        <v>501</v>
      </c>
      <c r="G2473" s="53" t="s">
        <v>569</v>
      </c>
      <c r="H2473" s="53" t="s">
        <v>358</v>
      </c>
      <c r="I2473" s="53" t="s">
        <v>94</v>
      </c>
      <c r="J2473" s="53"/>
      <c r="K2473" s="53"/>
      <c r="L2473" s="234">
        <v>346.21025000000003</v>
      </c>
      <c r="M2473" s="205">
        <v>0</v>
      </c>
      <c r="N2473" s="205">
        <v>0</v>
      </c>
      <c r="O2473" s="205">
        <v>0</v>
      </c>
      <c r="P2473" s="187">
        <v>0</v>
      </c>
      <c r="Q2473" s="188">
        <v>0</v>
      </c>
    </row>
    <row r="2474" spans="1:17" ht="11.25" customHeight="1">
      <c r="A2474" s="124">
        <f t="shared" si="38"/>
        <v>529</v>
      </c>
      <c r="B2474" s="53" t="s">
        <v>1018</v>
      </c>
      <c r="C2474" s="249">
        <v>3</v>
      </c>
      <c r="D2474" s="55">
        <v>41544</v>
      </c>
      <c r="E2474" s="8">
        <v>60</v>
      </c>
      <c r="F2474" s="53" t="s">
        <v>501</v>
      </c>
      <c r="G2474" s="53" t="s">
        <v>569</v>
      </c>
      <c r="H2474" s="53" t="s">
        <v>358</v>
      </c>
      <c r="I2474" s="53" t="s">
        <v>94</v>
      </c>
      <c r="J2474" s="53"/>
      <c r="K2474" s="53"/>
      <c r="L2474" s="234">
        <v>316.11149999999998</v>
      </c>
      <c r="M2474" s="205">
        <v>0</v>
      </c>
      <c r="N2474" s="205">
        <v>0</v>
      </c>
      <c r="O2474" s="205">
        <v>0</v>
      </c>
      <c r="P2474" s="187">
        <v>0</v>
      </c>
      <c r="Q2474" s="188">
        <v>0</v>
      </c>
    </row>
    <row r="2475" spans="1:17" s="4" customFormat="1" ht="11.25" customHeight="1">
      <c r="A2475" s="124">
        <f t="shared" si="38"/>
        <v>529</v>
      </c>
      <c r="B2475" s="136" t="s">
        <v>1018</v>
      </c>
      <c r="C2475" s="250">
        <v>4</v>
      </c>
      <c r="D2475" s="138">
        <v>41672</v>
      </c>
      <c r="E2475" s="127">
        <v>60</v>
      </c>
      <c r="F2475" s="136" t="s">
        <v>501</v>
      </c>
      <c r="G2475" s="136" t="s">
        <v>569</v>
      </c>
      <c r="H2475" s="136" t="s">
        <v>358</v>
      </c>
      <c r="I2475" s="53" t="s">
        <v>94</v>
      </c>
      <c r="J2475" s="53"/>
      <c r="K2475" s="53"/>
      <c r="L2475" s="234">
        <v>289.58479999999997</v>
      </c>
      <c r="M2475" s="205">
        <v>0</v>
      </c>
      <c r="N2475" s="205">
        <v>0</v>
      </c>
      <c r="O2475" s="205">
        <v>0</v>
      </c>
      <c r="P2475" s="187">
        <v>0</v>
      </c>
      <c r="Q2475" s="188">
        <v>0</v>
      </c>
    </row>
    <row r="2476" spans="1:17" s="4" customFormat="1" ht="11.25" customHeight="1">
      <c r="A2476" s="267">
        <f t="shared" si="38"/>
        <v>530</v>
      </c>
      <c r="B2476" s="218" t="s">
        <v>262</v>
      </c>
      <c r="C2476" s="251">
        <v>0</v>
      </c>
      <c r="D2476" s="219"/>
      <c r="E2476" s="271">
        <f>SUM(E2477:E2479)</f>
        <v>0</v>
      </c>
      <c r="F2476" s="218" t="s">
        <v>135</v>
      </c>
      <c r="G2476" s="218" t="s">
        <v>728</v>
      </c>
      <c r="H2476" s="218" t="s">
        <v>136</v>
      </c>
      <c r="I2476" s="218" t="s">
        <v>94</v>
      </c>
      <c r="J2476" s="218"/>
      <c r="K2476" s="218"/>
      <c r="L2476" s="244">
        <v>0</v>
      </c>
      <c r="M2476" s="244">
        <v>0</v>
      </c>
      <c r="N2476" s="244">
        <v>0</v>
      </c>
      <c r="O2476" s="244">
        <v>0</v>
      </c>
      <c r="P2476" s="211">
        <v>0</v>
      </c>
      <c r="Q2476" s="212">
        <v>0</v>
      </c>
    </row>
    <row r="2477" spans="1:17" s="4" customFormat="1" ht="11.25" customHeight="1">
      <c r="A2477" s="124">
        <f t="shared" si="38"/>
        <v>530</v>
      </c>
      <c r="B2477" s="53" t="s">
        <v>262</v>
      </c>
      <c r="C2477" s="249">
        <v>1</v>
      </c>
      <c r="D2477" s="55">
        <v>38011</v>
      </c>
      <c r="E2477" s="92">
        <v>0</v>
      </c>
      <c r="F2477" s="53" t="s">
        <v>135</v>
      </c>
      <c r="G2477" s="53" t="s">
        <v>728</v>
      </c>
      <c r="H2477" s="53" t="s">
        <v>136</v>
      </c>
      <c r="I2477" s="53" t="s">
        <v>94</v>
      </c>
      <c r="J2477" s="53"/>
      <c r="K2477" s="53"/>
      <c r="L2477" s="205">
        <v>0</v>
      </c>
      <c r="M2477" s="205">
        <v>0</v>
      </c>
      <c r="N2477" s="205">
        <v>0</v>
      </c>
      <c r="O2477" s="205">
        <v>0</v>
      </c>
      <c r="P2477" s="187">
        <v>0</v>
      </c>
      <c r="Q2477" s="188">
        <v>0</v>
      </c>
    </row>
    <row r="2478" spans="1:17" ht="12" customHeight="1">
      <c r="A2478" s="124">
        <f t="shared" si="38"/>
        <v>530</v>
      </c>
      <c r="B2478" s="53" t="s">
        <v>262</v>
      </c>
      <c r="C2478" s="249">
        <v>2</v>
      </c>
      <c r="D2478" s="55">
        <v>38011</v>
      </c>
      <c r="E2478" s="92">
        <v>0</v>
      </c>
      <c r="F2478" s="53" t="s">
        <v>135</v>
      </c>
      <c r="G2478" s="53" t="s">
        <v>728</v>
      </c>
      <c r="H2478" s="53" t="s">
        <v>136</v>
      </c>
      <c r="I2478" s="53" t="s">
        <v>94</v>
      </c>
      <c r="J2478" s="53"/>
      <c r="K2478" s="53"/>
      <c r="L2478" s="205">
        <v>0</v>
      </c>
      <c r="M2478" s="205">
        <v>0</v>
      </c>
      <c r="N2478" s="205">
        <v>0</v>
      </c>
      <c r="O2478" s="205">
        <v>0</v>
      </c>
      <c r="P2478" s="187">
        <v>0</v>
      </c>
      <c r="Q2478" s="188">
        <v>0</v>
      </c>
    </row>
    <row r="2479" spans="1:17" ht="11.25" customHeight="1">
      <c r="A2479" s="124">
        <f t="shared" si="38"/>
        <v>530</v>
      </c>
      <c r="B2479" s="53" t="s">
        <v>262</v>
      </c>
      <c r="C2479" s="249">
        <v>3</v>
      </c>
      <c r="D2479" s="55">
        <v>38011</v>
      </c>
      <c r="E2479" s="92">
        <v>0</v>
      </c>
      <c r="F2479" s="53" t="s">
        <v>135</v>
      </c>
      <c r="G2479" s="53" t="s">
        <v>728</v>
      </c>
      <c r="H2479" s="53" t="s">
        <v>136</v>
      </c>
      <c r="I2479" s="53" t="s">
        <v>94</v>
      </c>
      <c r="J2479" s="53"/>
      <c r="K2479" s="53"/>
      <c r="L2479" s="205">
        <v>0</v>
      </c>
      <c r="M2479" s="205">
        <v>0</v>
      </c>
      <c r="N2479" s="205">
        <v>0</v>
      </c>
      <c r="O2479" s="205">
        <v>0</v>
      </c>
      <c r="P2479" s="187">
        <v>0</v>
      </c>
      <c r="Q2479" s="188">
        <v>0</v>
      </c>
    </row>
    <row r="2480" spans="1:17" ht="11.25" customHeight="1">
      <c r="A2480" s="267">
        <f t="shared" si="38"/>
        <v>531</v>
      </c>
      <c r="B2480" s="209" t="s">
        <v>747</v>
      </c>
      <c r="C2480" s="248">
        <v>0</v>
      </c>
      <c r="D2480" s="210"/>
      <c r="E2480" s="271">
        <f>SUM(E2481:E2482)</f>
        <v>374</v>
      </c>
      <c r="F2480" s="209" t="s">
        <v>315</v>
      </c>
      <c r="G2480" s="209" t="s">
        <v>728</v>
      </c>
      <c r="H2480" s="209" t="s">
        <v>318</v>
      </c>
      <c r="I2480" s="209" t="s">
        <v>827</v>
      </c>
      <c r="J2480" s="209" t="s">
        <v>576</v>
      </c>
      <c r="K2480" s="209" t="s">
        <v>668</v>
      </c>
      <c r="L2480" s="244">
        <v>305.25200000000001</v>
      </c>
      <c r="M2480" s="244">
        <v>65.525112309999997</v>
      </c>
      <c r="N2480" s="244">
        <v>0</v>
      </c>
      <c r="O2480" s="244">
        <v>0</v>
      </c>
      <c r="P2480" s="211">
        <v>127413.90148329949</v>
      </c>
      <c r="Q2480" s="212">
        <v>0.41740562382326563</v>
      </c>
    </row>
    <row r="2481" spans="1:17" ht="11.25" customHeight="1">
      <c r="A2481" s="124">
        <f t="shared" si="38"/>
        <v>531</v>
      </c>
      <c r="B2481" s="53" t="s">
        <v>747</v>
      </c>
      <c r="C2481" s="249">
        <v>1</v>
      </c>
      <c r="D2481" s="55">
        <v>40004</v>
      </c>
      <c r="E2481" s="92">
        <v>240</v>
      </c>
      <c r="F2481" s="53" t="s">
        <v>315</v>
      </c>
      <c r="G2481" s="53" t="s">
        <v>728</v>
      </c>
      <c r="H2481" s="53" t="s">
        <v>318</v>
      </c>
      <c r="I2481" s="53" t="s">
        <v>827</v>
      </c>
      <c r="J2481" s="53" t="s">
        <v>576</v>
      </c>
      <c r="K2481" s="53" t="s">
        <v>668</v>
      </c>
      <c r="L2481" s="234">
        <v>305.25200000000001</v>
      </c>
      <c r="M2481" s="234">
        <v>65.525112309999997</v>
      </c>
      <c r="N2481" s="234">
        <v>0</v>
      </c>
      <c r="O2481" s="234">
        <v>0</v>
      </c>
      <c r="P2481" s="187">
        <v>127413.90148329949</v>
      </c>
      <c r="Q2481" s="188">
        <v>0.41740562382326563</v>
      </c>
    </row>
    <row r="2482" spans="1:17" s="4" customFormat="1" ht="11.25" customHeight="1">
      <c r="A2482" s="124">
        <f t="shared" si="38"/>
        <v>531</v>
      </c>
      <c r="B2482" s="53" t="s">
        <v>747</v>
      </c>
      <c r="C2482" s="249">
        <v>2</v>
      </c>
      <c r="D2482" s="55">
        <v>40096</v>
      </c>
      <c r="E2482" s="92">
        <v>134</v>
      </c>
      <c r="F2482" s="53" t="s">
        <v>315</v>
      </c>
      <c r="G2482" s="53" t="s">
        <v>728</v>
      </c>
      <c r="H2482" s="53" t="s">
        <v>318</v>
      </c>
      <c r="I2482" s="53" t="s">
        <v>827</v>
      </c>
      <c r="J2482" s="53" t="s">
        <v>576</v>
      </c>
      <c r="K2482" s="53" t="s">
        <v>668</v>
      </c>
      <c r="L2482" s="234">
        <v>0</v>
      </c>
      <c r="M2482" s="234">
        <v>0</v>
      </c>
      <c r="N2482" s="234">
        <v>0</v>
      </c>
      <c r="O2482" s="234">
        <v>0</v>
      </c>
      <c r="P2482" s="187">
        <v>0</v>
      </c>
      <c r="Q2482" s="188">
        <v>0</v>
      </c>
    </row>
    <row r="2483" spans="1:17" ht="11.25" customHeight="1">
      <c r="A2483" s="267">
        <f t="shared" si="38"/>
        <v>532</v>
      </c>
      <c r="B2483" s="209" t="s">
        <v>317</v>
      </c>
      <c r="C2483" s="248">
        <v>0</v>
      </c>
      <c r="D2483" s="210"/>
      <c r="E2483" s="271">
        <f>SUM(E2484:E2487)</f>
        <v>0</v>
      </c>
      <c r="F2483" s="209" t="s">
        <v>315</v>
      </c>
      <c r="G2483" s="209" t="s">
        <v>728</v>
      </c>
      <c r="H2483" s="209" t="s">
        <v>318</v>
      </c>
      <c r="I2483" s="209" t="s">
        <v>827</v>
      </c>
      <c r="J2483" s="209" t="s">
        <v>576</v>
      </c>
      <c r="K2483" s="209" t="s">
        <v>668</v>
      </c>
      <c r="L2483" s="244">
        <v>0</v>
      </c>
      <c r="M2483" s="244">
        <v>0</v>
      </c>
      <c r="N2483" s="244">
        <v>0</v>
      </c>
      <c r="O2483" s="244">
        <v>0</v>
      </c>
      <c r="P2483" s="211">
        <v>0</v>
      </c>
      <c r="Q2483" s="212">
        <v>0</v>
      </c>
    </row>
    <row r="2484" spans="1:17" ht="11.25" customHeight="1">
      <c r="A2484" s="124">
        <f t="shared" si="38"/>
        <v>532</v>
      </c>
      <c r="B2484" s="53" t="s">
        <v>317</v>
      </c>
      <c r="C2484" s="249">
        <v>1</v>
      </c>
      <c r="D2484" s="55">
        <v>33955</v>
      </c>
      <c r="E2484" s="92">
        <v>0</v>
      </c>
      <c r="F2484" s="53" t="s">
        <v>315</v>
      </c>
      <c r="G2484" s="53" t="s">
        <v>728</v>
      </c>
      <c r="H2484" s="53" t="s">
        <v>318</v>
      </c>
      <c r="I2484" s="53" t="s">
        <v>827</v>
      </c>
      <c r="J2484" s="53" t="s">
        <v>576</v>
      </c>
      <c r="K2484" s="53" t="s">
        <v>668</v>
      </c>
      <c r="L2484" s="205">
        <v>0</v>
      </c>
      <c r="M2484" s="205">
        <v>0</v>
      </c>
      <c r="N2484" s="205">
        <v>0</v>
      </c>
      <c r="O2484" s="205">
        <v>0</v>
      </c>
      <c r="P2484" s="187">
        <v>0</v>
      </c>
      <c r="Q2484" s="188">
        <v>0</v>
      </c>
    </row>
    <row r="2485" spans="1:17" ht="11.25" customHeight="1">
      <c r="A2485" s="124">
        <f t="shared" si="38"/>
        <v>532</v>
      </c>
      <c r="B2485" s="53" t="s">
        <v>317</v>
      </c>
      <c r="C2485" s="249">
        <v>2</v>
      </c>
      <c r="D2485" s="55">
        <v>33966</v>
      </c>
      <c r="E2485" s="92">
        <v>0</v>
      </c>
      <c r="F2485" s="53" t="s">
        <v>315</v>
      </c>
      <c r="G2485" s="53" t="s">
        <v>728</v>
      </c>
      <c r="H2485" s="53" t="s">
        <v>318</v>
      </c>
      <c r="I2485" s="53" t="s">
        <v>827</v>
      </c>
      <c r="J2485" s="53" t="s">
        <v>576</v>
      </c>
      <c r="K2485" s="53" t="s">
        <v>668</v>
      </c>
      <c r="L2485" s="205">
        <v>0</v>
      </c>
      <c r="M2485" s="205">
        <v>0</v>
      </c>
      <c r="N2485" s="205">
        <v>0</v>
      </c>
      <c r="O2485" s="205">
        <v>0</v>
      </c>
      <c r="P2485" s="187">
        <v>0</v>
      </c>
      <c r="Q2485" s="188">
        <v>0</v>
      </c>
    </row>
    <row r="2486" spans="1:17" ht="11.25" customHeight="1">
      <c r="A2486" s="124">
        <f t="shared" si="38"/>
        <v>532</v>
      </c>
      <c r="B2486" s="53" t="s">
        <v>317</v>
      </c>
      <c r="C2486" s="249">
        <v>3</v>
      </c>
      <c r="D2486" s="55">
        <v>34096</v>
      </c>
      <c r="E2486" s="92">
        <v>0</v>
      </c>
      <c r="F2486" s="53" t="s">
        <v>315</v>
      </c>
      <c r="G2486" s="53" t="s">
        <v>728</v>
      </c>
      <c r="H2486" s="53" t="s">
        <v>318</v>
      </c>
      <c r="I2486" s="53" t="s">
        <v>827</v>
      </c>
      <c r="J2486" s="53" t="s">
        <v>576</v>
      </c>
      <c r="K2486" s="53" t="s">
        <v>668</v>
      </c>
      <c r="L2486" s="205">
        <v>0</v>
      </c>
      <c r="M2486" s="205">
        <v>0</v>
      </c>
      <c r="N2486" s="205">
        <v>0</v>
      </c>
      <c r="O2486" s="205">
        <v>0</v>
      </c>
      <c r="P2486" s="187">
        <v>0</v>
      </c>
      <c r="Q2486" s="188">
        <v>0</v>
      </c>
    </row>
    <row r="2487" spans="1:17" s="4" customFormat="1" ht="11.25" customHeight="1">
      <c r="A2487" s="124">
        <f t="shared" si="38"/>
        <v>532</v>
      </c>
      <c r="B2487" s="53" t="s">
        <v>317</v>
      </c>
      <c r="C2487" s="249">
        <v>4</v>
      </c>
      <c r="D2487" s="55">
        <v>34167</v>
      </c>
      <c r="E2487" s="92">
        <v>0</v>
      </c>
      <c r="F2487" s="53" t="s">
        <v>315</v>
      </c>
      <c r="G2487" s="53" t="s">
        <v>728</v>
      </c>
      <c r="H2487" s="53" t="s">
        <v>318</v>
      </c>
      <c r="I2487" s="53" t="s">
        <v>827</v>
      </c>
      <c r="J2487" s="53" t="s">
        <v>576</v>
      </c>
      <c r="K2487" s="53" t="s">
        <v>668</v>
      </c>
      <c r="L2487" s="205">
        <v>0</v>
      </c>
      <c r="M2487" s="205">
        <v>0</v>
      </c>
      <c r="N2487" s="205">
        <v>0</v>
      </c>
      <c r="O2487" s="205">
        <v>0</v>
      </c>
      <c r="P2487" s="187">
        <v>0</v>
      </c>
      <c r="Q2487" s="188">
        <v>0</v>
      </c>
    </row>
    <row r="2488" spans="1:17" ht="11.25" customHeight="1">
      <c r="A2488" s="267">
        <f t="shared" si="38"/>
        <v>533</v>
      </c>
      <c r="B2488" s="209" t="s">
        <v>917</v>
      </c>
      <c r="C2488" s="248">
        <v>0</v>
      </c>
      <c r="D2488" s="210"/>
      <c r="E2488" s="271">
        <f>SUM(E2489:E2490)</f>
        <v>90</v>
      </c>
      <c r="F2488" s="209" t="s">
        <v>300</v>
      </c>
      <c r="G2488" s="209" t="s">
        <v>326</v>
      </c>
      <c r="H2488" s="209" t="s">
        <v>684</v>
      </c>
      <c r="I2488" s="209" t="s">
        <v>827</v>
      </c>
      <c r="J2488" s="209" t="s">
        <v>571</v>
      </c>
      <c r="K2488" s="209" t="s">
        <v>826</v>
      </c>
      <c r="L2488" s="244">
        <v>338.64622856999898</v>
      </c>
      <c r="M2488" s="244">
        <v>309.06782085999998</v>
      </c>
      <c r="N2488" s="244">
        <v>0</v>
      </c>
      <c r="O2488" s="244">
        <v>62.631480000000003</v>
      </c>
      <c r="P2488" s="211">
        <v>406567.06586007017</v>
      </c>
      <c r="Q2488" s="212">
        <v>1.2005657573004149</v>
      </c>
    </row>
    <row r="2489" spans="1:17" ht="11.25" customHeight="1">
      <c r="A2489" s="124">
        <f t="shared" si="38"/>
        <v>533</v>
      </c>
      <c r="B2489" s="53" t="s">
        <v>917</v>
      </c>
      <c r="C2489" s="249">
        <v>1</v>
      </c>
      <c r="D2489" s="55">
        <v>40960</v>
      </c>
      <c r="E2489" s="92">
        <v>45</v>
      </c>
      <c r="F2489" s="53" t="s">
        <v>300</v>
      </c>
      <c r="G2489" s="53" t="s">
        <v>326</v>
      </c>
      <c r="H2489" s="53" t="s">
        <v>684</v>
      </c>
      <c r="I2489" s="53" t="s">
        <v>827</v>
      </c>
      <c r="J2489" s="53" t="s">
        <v>571</v>
      </c>
      <c r="K2489" s="53" t="s">
        <v>826</v>
      </c>
      <c r="L2489" s="234">
        <v>180.33729990710668</v>
      </c>
      <c r="M2489" s="234">
        <v>164.63608305612601</v>
      </c>
      <c r="N2489" s="234">
        <v>0</v>
      </c>
      <c r="O2489" s="234">
        <v>26.411000000000001</v>
      </c>
      <c r="P2489" s="187">
        <v>217234.40554729931</v>
      </c>
      <c r="Q2489" s="188">
        <v>1.2046005216846356</v>
      </c>
    </row>
    <row r="2490" spans="1:17" ht="11.25" customHeight="1">
      <c r="A2490" s="124">
        <f t="shared" si="38"/>
        <v>533</v>
      </c>
      <c r="B2490" s="53" t="s">
        <v>917</v>
      </c>
      <c r="C2490" s="249">
        <v>2</v>
      </c>
      <c r="D2490" s="55">
        <v>40987</v>
      </c>
      <c r="E2490" s="92">
        <v>45</v>
      </c>
      <c r="F2490" s="53" t="s">
        <v>300</v>
      </c>
      <c r="G2490" s="53" t="s">
        <v>326</v>
      </c>
      <c r="H2490" s="53" t="s">
        <v>684</v>
      </c>
      <c r="I2490" s="53" t="s">
        <v>827</v>
      </c>
      <c r="J2490" s="53" t="s">
        <v>571</v>
      </c>
      <c r="K2490" s="53" t="s">
        <v>826</v>
      </c>
      <c r="L2490" s="234">
        <v>158.3089286628923</v>
      </c>
      <c r="M2490" s="234">
        <v>144.431737803874</v>
      </c>
      <c r="N2490" s="234">
        <v>0</v>
      </c>
      <c r="O2490" s="234">
        <v>36.220480000000002</v>
      </c>
      <c r="P2490" s="187">
        <v>189332.66031277101</v>
      </c>
      <c r="Q2490" s="188">
        <v>1.1959695635104799</v>
      </c>
    </row>
    <row r="2491" spans="1:17" ht="11.25" customHeight="1">
      <c r="A2491" s="267">
        <f t="shared" si="38"/>
        <v>534</v>
      </c>
      <c r="B2491" s="209" t="s">
        <v>639</v>
      </c>
      <c r="C2491" s="248">
        <v>0</v>
      </c>
      <c r="D2491" s="210"/>
      <c r="E2491" s="271">
        <f>SUM(E2492:E2494)</f>
        <v>0</v>
      </c>
      <c r="F2491" s="209" t="s">
        <v>142</v>
      </c>
      <c r="G2491" s="209" t="s">
        <v>728</v>
      </c>
      <c r="H2491" s="209" t="s">
        <v>143</v>
      </c>
      <c r="I2491" s="209" t="s">
        <v>94</v>
      </c>
      <c r="J2491" s="209"/>
      <c r="K2491" s="209"/>
      <c r="L2491" s="244">
        <v>0</v>
      </c>
      <c r="M2491" s="244">
        <v>0</v>
      </c>
      <c r="N2491" s="244">
        <v>0</v>
      </c>
      <c r="O2491" s="244">
        <v>0</v>
      </c>
      <c r="P2491" s="211">
        <v>0</v>
      </c>
      <c r="Q2491" s="212">
        <v>0</v>
      </c>
    </row>
    <row r="2492" spans="1:17" s="4" customFormat="1" ht="11.25" customHeight="1">
      <c r="A2492" s="124">
        <f t="shared" si="38"/>
        <v>534</v>
      </c>
      <c r="B2492" s="53" t="s">
        <v>639</v>
      </c>
      <c r="C2492" s="249">
        <v>1</v>
      </c>
      <c r="D2492" s="55">
        <v>32927</v>
      </c>
      <c r="E2492" s="92">
        <v>0</v>
      </c>
      <c r="F2492" s="53" t="s">
        <v>142</v>
      </c>
      <c r="G2492" s="53" t="s">
        <v>728</v>
      </c>
      <c r="H2492" s="53" t="s">
        <v>143</v>
      </c>
      <c r="I2492" s="53" t="s">
        <v>94</v>
      </c>
      <c r="J2492" s="53"/>
      <c r="K2492" s="53"/>
      <c r="L2492" s="205">
        <v>0</v>
      </c>
      <c r="M2492" s="205">
        <v>0</v>
      </c>
      <c r="N2492" s="205">
        <v>0</v>
      </c>
      <c r="O2492" s="205">
        <v>0</v>
      </c>
      <c r="P2492" s="187">
        <v>0</v>
      </c>
      <c r="Q2492" s="188">
        <v>0</v>
      </c>
    </row>
    <row r="2493" spans="1:17" ht="11.25" customHeight="1">
      <c r="A2493" s="124">
        <f t="shared" si="38"/>
        <v>534</v>
      </c>
      <c r="B2493" s="53" t="s">
        <v>639</v>
      </c>
      <c r="C2493" s="249">
        <v>2</v>
      </c>
      <c r="D2493" s="55">
        <v>32935</v>
      </c>
      <c r="E2493" s="92">
        <v>0</v>
      </c>
      <c r="F2493" s="53" t="s">
        <v>142</v>
      </c>
      <c r="G2493" s="53" t="s">
        <v>728</v>
      </c>
      <c r="H2493" s="53" t="s">
        <v>143</v>
      </c>
      <c r="I2493" s="53" t="s">
        <v>94</v>
      </c>
      <c r="J2493" s="53"/>
      <c r="K2493" s="53"/>
      <c r="L2493" s="205">
        <v>0</v>
      </c>
      <c r="M2493" s="205">
        <v>0</v>
      </c>
      <c r="N2493" s="205">
        <v>0</v>
      </c>
      <c r="O2493" s="205">
        <v>0</v>
      </c>
      <c r="P2493" s="187">
        <v>0</v>
      </c>
      <c r="Q2493" s="188">
        <v>0</v>
      </c>
    </row>
    <row r="2494" spans="1:17" ht="11.25" customHeight="1">
      <c r="A2494" s="124">
        <f t="shared" si="38"/>
        <v>534</v>
      </c>
      <c r="B2494" s="53" t="s">
        <v>1113</v>
      </c>
      <c r="C2494" s="249">
        <v>3</v>
      </c>
      <c r="D2494" s="55">
        <v>36260</v>
      </c>
      <c r="E2494" s="92">
        <v>0</v>
      </c>
      <c r="F2494" s="53" t="s">
        <v>142</v>
      </c>
      <c r="G2494" s="53" t="s">
        <v>728</v>
      </c>
      <c r="H2494" s="53" t="s">
        <v>143</v>
      </c>
      <c r="I2494" s="53" t="s">
        <v>94</v>
      </c>
      <c r="J2494" s="53"/>
      <c r="K2494" s="53"/>
      <c r="L2494" s="205">
        <v>0</v>
      </c>
      <c r="M2494" s="205">
        <v>0</v>
      </c>
      <c r="N2494" s="205">
        <v>0</v>
      </c>
      <c r="O2494" s="205">
        <v>0</v>
      </c>
      <c r="P2494" s="187">
        <v>0</v>
      </c>
      <c r="Q2494" s="188">
        <v>0</v>
      </c>
    </row>
    <row r="2495" spans="1:17" ht="11.25" customHeight="1">
      <c r="A2495" s="267">
        <f t="shared" si="38"/>
        <v>535</v>
      </c>
      <c r="B2495" s="209" t="s">
        <v>768</v>
      </c>
      <c r="C2495" s="248">
        <v>0</v>
      </c>
      <c r="D2495" s="210"/>
      <c r="E2495" s="271">
        <f>SUM(E2496)</f>
        <v>60</v>
      </c>
      <c r="F2495" s="209" t="s">
        <v>532</v>
      </c>
      <c r="G2495" s="209" t="s">
        <v>728</v>
      </c>
      <c r="H2495" s="209" t="s">
        <v>56</v>
      </c>
      <c r="I2495" s="209" t="s">
        <v>94</v>
      </c>
      <c r="J2495" s="209"/>
      <c r="K2495" s="209"/>
      <c r="L2495" s="244">
        <v>98.534850000000006</v>
      </c>
      <c r="M2495" s="244">
        <v>0</v>
      </c>
      <c r="N2495" s="244">
        <v>0</v>
      </c>
      <c r="O2495" s="244">
        <v>0</v>
      </c>
      <c r="P2495" s="211">
        <v>0</v>
      </c>
      <c r="Q2495" s="212">
        <v>0</v>
      </c>
    </row>
    <row r="2496" spans="1:17" ht="11.25" customHeight="1">
      <c r="A2496" s="124">
        <f t="shared" si="38"/>
        <v>535</v>
      </c>
      <c r="B2496" s="53" t="s">
        <v>768</v>
      </c>
      <c r="C2496" s="249">
        <v>1</v>
      </c>
      <c r="D2496" s="55">
        <v>27937</v>
      </c>
      <c r="E2496" s="8">
        <v>60</v>
      </c>
      <c r="F2496" s="53" t="s">
        <v>532</v>
      </c>
      <c r="G2496" s="53" t="s">
        <v>728</v>
      </c>
      <c r="H2496" s="53" t="s">
        <v>56</v>
      </c>
      <c r="I2496" s="53" t="s">
        <v>94</v>
      </c>
      <c r="J2496" s="53"/>
      <c r="K2496" s="53"/>
      <c r="L2496" s="234">
        <v>98.534850000000006</v>
      </c>
      <c r="M2496" s="205">
        <v>0</v>
      </c>
      <c r="N2496" s="205">
        <v>0</v>
      </c>
      <c r="O2496" s="205">
        <v>0</v>
      </c>
      <c r="P2496" s="187">
        <v>0</v>
      </c>
      <c r="Q2496" s="188">
        <v>0</v>
      </c>
    </row>
    <row r="2497" spans="1:17" ht="11.25" customHeight="1">
      <c r="A2497" s="267">
        <f t="shared" si="38"/>
        <v>536</v>
      </c>
      <c r="B2497" s="209" t="s">
        <v>560</v>
      </c>
      <c r="C2497" s="248">
        <v>0</v>
      </c>
      <c r="D2497" s="210"/>
      <c r="E2497" s="271">
        <f>SUM(E2498:E2499)</f>
        <v>52.8</v>
      </c>
      <c r="F2497" s="209" t="s">
        <v>142</v>
      </c>
      <c r="G2497" s="209" t="s">
        <v>728</v>
      </c>
      <c r="H2497" s="209" t="s">
        <v>888</v>
      </c>
      <c r="I2497" s="209" t="s">
        <v>827</v>
      </c>
      <c r="J2497" s="209" t="s">
        <v>576</v>
      </c>
      <c r="K2497" s="209" t="s">
        <v>668</v>
      </c>
      <c r="L2497" s="244">
        <v>0</v>
      </c>
      <c r="M2497" s="244">
        <v>0</v>
      </c>
      <c r="N2497" s="244">
        <v>0</v>
      </c>
      <c r="O2497" s="244">
        <v>0</v>
      </c>
      <c r="P2497" s="211">
        <v>0</v>
      </c>
      <c r="Q2497" s="212">
        <v>0</v>
      </c>
    </row>
    <row r="2498" spans="1:17" ht="11.25" customHeight="1">
      <c r="A2498" s="124">
        <f t="shared" si="38"/>
        <v>536</v>
      </c>
      <c r="B2498" s="53" t="s">
        <v>560</v>
      </c>
      <c r="C2498" s="249">
        <v>1</v>
      </c>
      <c r="D2498" s="55">
        <v>38654</v>
      </c>
      <c r="E2498" s="92">
        <v>38</v>
      </c>
      <c r="F2498" s="53" t="s">
        <v>142</v>
      </c>
      <c r="G2498" s="53" t="s">
        <v>728</v>
      </c>
      <c r="H2498" s="53" t="s">
        <v>888</v>
      </c>
      <c r="I2498" s="53" t="s">
        <v>827</v>
      </c>
      <c r="J2498" s="53" t="s">
        <v>576</v>
      </c>
      <c r="K2498" s="53" t="s">
        <v>668</v>
      </c>
      <c r="L2498" s="234">
        <v>0</v>
      </c>
      <c r="M2498" s="234">
        <v>0</v>
      </c>
      <c r="N2498" s="234">
        <v>0</v>
      </c>
      <c r="O2498" s="234">
        <v>0</v>
      </c>
      <c r="P2498" s="187">
        <v>0</v>
      </c>
      <c r="Q2498" s="188">
        <v>0</v>
      </c>
    </row>
    <row r="2499" spans="1:17" ht="11.25" customHeight="1">
      <c r="A2499" s="124">
        <f t="shared" si="38"/>
        <v>536</v>
      </c>
      <c r="B2499" s="53" t="s">
        <v>560</v>
      </c>
      <c r="C2499" s="249">
        <v>2</v>
      </c>
      <c r="D2499" s="55">
        <v>38822</v>
      </c>
      <c r="E2499" s="92">
        <v>14.8</v>
      </c>
      <c r="F2499" s="53" t="s">
        <v>142</v>
      </c>
      <c r="G2499" s="53" t="s">
        <v>728</v>
      </c>
      <c r="H2499" s="53" t="s">
        <v>888</v>
      </c>
      <c r="I2499" s="53" t="s">
        <v>827</v>
      </c>
      <c r="J2499" s="53" t="s">
        <v>576</v>
      </c>
      <c r="K2499" s="53" t="s">
        <v>668</v>
      </c>
      <c r="L2499" s="234">
        <v>0</v>
      </c>
      <c r="M2499" s="234">
        <v>0</v>
      </c>
      <c r="N2499" s="234">
        <v>0</v>
      </c>
      <c r="O2499" s="234">
        <v>0</v>
      </c>
      <c r="P2499" s="187">
        <v>0</v>
      </c>
      <c r="Q2499" s="188">
        <v>0</v>
      </c>
    </row>
    <row r="2500" spans="1:17" s="4" customFormat="1" ht="11.25" customHeight="1">
      <c r="A2500" s="267">
        <f t="shared" ref="A2500:A2562" si="39">IF(C2500&gt;0,A2499,A2499+1)</f>
        <v>537</v>
      </c>
      <c r="B2500" s="209" t="s">
        <v>914</v>
      </c>
      <c r="C2500" s="248">
        <v>0</v>
      </c>
      <c r="D2500" s="210"/>
      <c r="E2500" s="271">
        <f>SUM(E2501:E2503)</f>
        <v>1500</v>
      </c>
      <c r="F2500" s="209" t="s">
        <v>142</v>
      </c>
      <c r="G2500" s="209" t="s">
        <v>569</v>
      </c>
      <c r="H2500" s="209" t="s">
        <v>700</v>
      </c>
      <c r="I2500" s="209" t="s">
        <v>827</v>
      </c>
      <c r="J2500" s="209" t="s">
        <v>571</v>
      </c>
      <c r="K2500" s="209" t="s">
        <v>826</v>
      </c>
      <c r="L2500" s="244">
        <v>7997.9400000000005</v>
      </c>
      <c r="M2500" s="244">
        <v>6821.2139999999999</v>
      </c>
      <c r="N2500" s="244">
        <v>0</v>
      </c>
      <c r="O2500" s="244">
        <v>6492.3180000000002</v>
      </c>
      <c r="P2500" s="211">
        <v>7898903.7208334394</v>
      </c>
      <c r="Q2500" s="212">
        <v>0.98761727655289222</v>
      </c>
    </row>
    <row r="2501" spans="1:17" s="4" customFormat="1" ht="11.25" customHeight="1">
      <c r="A2501" s="124">
        <f t="shared" si="39"/>
        <v>537</v>
      </c>
      <c r="B2501" s="53" t="s">
        <v>914</v>
      </c>
      <c r="C2501" s="249">
        <v>1</v>
      </c>
      <c r="D2501" s="55">
        <v>40977</v>
      </c>
      <c r="E2501" s="92">
        <v>500</v>
      </c>
      <c r="F2501" s="53" t="s">
        <v>142</v>
      </c>
      <c r="G2501" s="53" t="s">
        <v>569</v>
      </c>
      <c r="H2501" s="53" t="s">
        <v>700</v>
      </c>
      <c r="I2501" s="53" t="s">
        <v>827</v>
      </c>
      <c r="J2501" s="53" t="s">
        <v>571</v>
      </c>
      <c r="K2501" s="53" t="s">
        <v>826</v>
      </c>
      <c r="L2501" s="234">
        <v>2706.91</v>
      </c>
      <c r="M2501" s="234">
        <v>2467.5790000000002</v>
      </c>
      <c r="N2501" s="234">
        <v>0</v>
      </c>
      <c r="O2501" s="234">
        <v>3050.1869999999999</v>
      </c>
      <c r="P2501" s="187">
        <v>2859328.2554315128</v>
      </c>
      <c r="Q2501" s="188">
        <v>1.0563071012451515</v>
      </c>
    </row>
    <row r="2502" spans="1:17" ht="11.25" customHeight="1">
      <c r="A2502" s="124">
        <f t="shared" si="39"/>
        <v>537</v>
      </c>
      <c r="B2502" s="53" t="s">
        <v>914</v>
      </c>
      <c r="C2502" s="249">
        <v>2</v>
      </c>
      <c r="D2502" s="55">
        <v>41511</v>
      </c>
      <c r="E2502" s="92">
        <v>500</v>
      </c>
      <c r="F2502" s="53" t="s">
        <v>142</v>
      </c>
      <c r="G2502" s="53" t="s">
        <v>569</v>
      </c>
      <c r="H2502" s="53" t="s">
        <v>700</v>
      </c>
      <c r="I2502" s="53" t="s">
        <v>827</v>
      </c>
      <c r="J2502" s="53" t="s">
        <v>571</v>
      </c>
      <c r="K2502" s="53" t="s">
        <v>826</v>
      </c>
      <c r="L2502" s="234">
        <v>2430.44</v>
      </c>
      <c r="M2502" s="234">
        <v>1973.3050000000001</v>
      </c>
      <c r="N2502" s="234">
        <v>0</v>
      </c>
      <c r="O2502" s="234">
        <v>2389.9029999999998</v>
      </c>
      <c r="P2502" s="187">
        <v>2286450.9016644917</v>
      </c>
      <c r="Q2502" s="188">
        <v>0.94075595433933423</v>
      </c>
    </row>
    <row r="2503" spans="1:17" s="4" customFormat="1" ht="11.25" customHeight="1">
      <c r="A2503" s="124">
        <f t="shared" si="39"/>
        <v>537</v>
      </c>
      <c r="B2503" s="53" t="s">
        <v>914</v>
      </c>
      <c r="C2503" s="249">
        <v>3</v>
      </c>
      <c r="D2503" s="55">
        <v>42061</v>
      </c>
      <c r="E2503" s="92">
        <v>500</v>
      </c>
      <c r="F2503" s="123" t="s">
        <v>142</v>
      </c>
      <c r="G2503" s="123" t="s">
        <v>569</v>
      </c>
      <c r="H2503" s="123" t="s">
        <v>700</v>
      </c>
      <c r="I2503" s="53" t="s">
        <v>827</v>
      </c>
      <c r="J2503" s="53" t="s">
        <v>571</v>
      </c>
      <c r="K2503" s="53" t="s">
        <v>826</v>
      </c>
      <c r="L2503" s="234">
        <v>2860.59</v>
      </c>
      <c r="M2503" s="234">
        <v>2380.33</v>
      </c>
      <c r="N2503" s="234">
        <v>0</v>
      </c>
      <c r="O2503" s="234">
        <v>1052.2280000000001</v>
      </c>
      <c r="P2503" s="187">
        <v>2753124.5637374339</v>
      </c>
      <c r="Q2503" s="188">
        <v>0.96243242259024664</v>
      </c>
    </row>
    <row r="2504" spans="1:17" ht="11.25" customHeight="1">
      <c r="A2504" s="267">
        <f t="shared" si="39"/>
        <v>538</v>
      </c>
      <c r="B2504" s="209" t="s">
        <v>71</v>
      </c>
      <c r="C2504" s="248">
        <v>0</v>
      </c>
      <c r="D2504" s="210"/>
      <c r="E2504" s="271">
        <f>SUM(E2505:E2509)</f>
        <v>186.20000000000002</v>
      </c>
      <c r="F2504" s="209" t="s">
        <v>142</v>
      </c>
      <c r="G2504" s="209" t="s">
        <v>728</v>
      </c>
      <c r="H2504" s="209" t="s">
        <v>143</v>
      </c>
      <c r="I2504" s="209" t="s">
        <v>827</v>
      </c>
      <c r="J2504" s="209" t="s">
        <v>576</v>
      </c>
      <c r="K2504" s="209" t="s">
        <v>668</v>
      </c>
      <c r="L2504" s="244">
        <v>890.63615000000004</v>
      </c>
      <c r="M2504" s="244">
        <v>218.781238</v>
      </c>
      <c r="N2504" s="244">
        <v>0</v>
      </c>
      <c r="O2504" s="244">
        <v>0</v>
      </c>
      <c r="P2504" s="211">
        <v>439468.66420916689</v>
      </c>
      <c r="Q2504" s="212">
        <v>0.4934323227382662</v>
      </c>
    </row>
    <row r="2505" spans="1:17" ht="11.25" customHeight="1">
      <c r="A2505" s="124">
        <f t="shared" si="39"/>
        <v>538</v>
      </c>
      <c r="B2505" s="53" t="s">
        <v>71</v>
      </c>
      <c r="C2505" s="249">
        <v>1</v>
      </c>
      <c r="D2505" s="55">
        <v>37311</v>
      </c>
      <c r="E2505" s="92">
        <v>60</v>
      </c>
      <c r="F2505" s="53" t="s">
        <v>142</v>
      </c>
      <c r="G2505" s="53" t="s">
        <v>728</v>
      </c>
      <c r="H2505" s="53" t="s">
        <v>143</v>
      </c>
      <c r="I2505" s="53" t="s">
        <v>827</v>
      </c>
      <c r="J2505" s="53" t="s">
        <v>576</v>
      </c>
      <c r="K2505" s="53" t="s">
        <v>668</v>
      </c>
      <c r="L2505" s="234">
        <v>339.01584910003646</v>
      </c>
      <c r="M2505" s="234">
        <v>78.650871334599188</v>
      </c>
      <c r="N2505" s="234">
        <v>0</v>
      </c>
      <c r="O2505" s="234">
        <v>0</v>
      </c>
      <c r="P2505" s="187">
        <v>157987.00875942275</v>
      </c>
      <c r="Q2505" s="188">
        <v>0.46601658647765493</v>
      </c>
    </row>
    <row r="2506" spans="1:17" ht="11.25" customHeight="1">
      <c r="A2506" s="124">
        <f t="shared" si="39"/>
        <v>538</v>
      </c>
      <c r="B2506" s="53" t="s">
        <v>71</v>
      </c>
      <c r="C2506" s="249">
        <v>2</v>
      </c>
      <c r="D2506" s="55">
        <v>37693</v>
      </c>
      <c r="E2506" s="92">
        <v>34</v>
      </c>
      <c r="F2506" s="53" t="s">
        <v>142</v>
      </c>
      <c r="G2506" s="53" t="s">
        <v>728</v>
      </c>
      <c r="H2506" s="53" t="s">
        <v>143</v>
      </c>
      <c r="I2506" s="53" t="s">
        <v>827</v>
      </c>
      <c r="J2506" s="53" t="s">
        <v>576</v>
      </c>
      <c r="K2506" s="53" t="s">
        <v>668</v>
      </c>
      <c r="L2506" s="234">
        <v>199.34860089996363</v>
      </c>
      <c r="M2506" s="234">
        <v>46.24840166540082</v>
      </c>
      <c r="N2506" s="234">
        <v>0</v>
      </c>
      <c r="O2506" s="234">
        <v>0</v>
      </c>
      <c r="P2506" s="187">
        <v>92899.754510497412</v>
      </c>
      <c r="Q2506" s="188">
        <v>0.46601658647765487</v>
      </c>
    </row>
    <row r="2507" spans="1:17" s="4" customFormat="1" ht="11.25" customHeight="1">
      <c r="A2507" s="124">
        <f t="shared" si="39"/>
        <v>538</v>
      </c>
      <c r="B2507" s="53" t="s">
        <v>71</v>
      </c>
      <c r="C2507" s="249">
        <v>3</v>
      </c>
      <c r="D2507" s="55">
        <v>39692</v>
      </c>
      <c r="E2507" s="92">
        <v>59.8</v>
      </c>
      <c r="F2507" s="53" t="s">
        <v>142</v>
      </c>
      <c r="G2507" s="53" t="s">
        <v>728</v>
      </c>
      <c r="H2507" s="53" t="s">
        <v>143</v>
      </c>
      <c r="I2507" s="53" t="s">
        <v>827</v>
      </c>
      <c r="J2507" s="53" t="s">
        <v>576</v>
      </c>
      <c r="K2507" s="53" t="s">
        <v>668</v>
      </c>
      <c r="L2507" s="234">
        <v>232.63310634753861</v>
      </c>
      <c r="M2507" s="234">
        <v>61.99775101991132</v>
      </c>
      <c r="N2507" s="234">
        <v>0</v>
      </c>
      <c r="O2507" s="234">
        <v>0</v>
      </c>
      <c r="P2507" s="187">
        <v>124535.67350548103</v>
      </c>
      <c r="Q2507" s="188">
        <v>0.53533082827614786</v>
      </c>
    </row>
    <row r="2508" spans="1:17" ht="11.25" customHeight="1">
      <c r="A2508" s="124">
        <f t="shared" si="39"/>
        <v>538</v>
      </c>
      <c r="B2508" s="53" t="s">
        <v>71</v>
      </c>
      <c r="C2508" s="249">
        <v>4</v>
      </c>
      <c r="D2508" s="55">
        <v>39692</v>
      </c>
      <c r="E2508" s="92">
        <v>32.4</v>
      </c>
      <c r="F2508" s="53" t="s">
        <v>142</v>
      </c>
      <c r="G2508" s="53" t="s">
        <v>728</v>
      </c>
      <c r="H2508" s="53" t="s">
        <v>143</v>
      </c>
      <c r="I2508" s="53" t="s">
        <v>827</v>
      </c>
      <c r="J2508" s="53" t="s">
        <v>576</v>
      </c>
      <c r="K2508" s="53" t="s">
        <v>668</v>
      </c>
      <c r="L2508" s="234">
        <v>119.6385936524614</v>
      </c>
      <c r="M2508" s="234">
        <v>31.884213980088671</v>
      </c>
      <c r="N2508" s="234">
        <v>0</v>
      </c>
      <c r="O2508" s="234">
        <v>0</v>
      </c>
      <c r="P2508" s="187">
        <v>64046.227433765649</v>
      </c>
      <c r="Q2508" s="188">
        <v>0.53533082827614797</v>
      </c>
    </row>
    <row r="2509" spans="1:17" s="4" customFormat="1" ht="11.25" customHeight="1">
      <c r="A2509" s="124">
        <f t="shared" si="39"/>
        <v>538</v>
      </c>
      <c r="B2509" s="53" t="s">
        <v>71</v>
      </c>
      <c r="C2509" s="249">
        <v>5</v>
      </c>
      <c r="D2509" s="55">
        <v>39574</v>
      </c>
      <c r="E2509" s="92">
        <v>0</v>
      </c>
      <c r="F2509" s="53" t="s">
        <v>142</v>
      </c>
      <c r="G2509" s="53" t="s">
        <v>728</v>
      </c>
      <c r="H2509" s="53" t="s">
        <v>143</v>
      </c>
      <c r="I2509" s="53" t="s">
        <v>827</v>
      </c>
      <c r="J2509" s="53" t="s">
        <v>576</v>
      </c>
      <c r="K2509" s="53" t="s">
        <v>668</v>
      </c>
      <c r="L2509" s="205">
        <v>0</v>
      </c>
      <c r="M2509" s="205">
        <v>0</v>
      </c>
      <c r="N2509" s="205">
        <v>0</v>
      </c>
      <c r="O2509" s="205">
        <v>0</v>
      </c>
      <c r="P2509" s="187">
        <v>0</v>
      </c>
      <c r="Q2509" s="188">
        <v>0</v>
      </c>
    </row>
    <row r="2510" spans="1:17" s="4" customFormat="1" ht="11.25" customHeight="1">
      <c r="A2510" s="267">
        <f t="shared" si="39"/>
        <v>539</v>
      </c>
      <c r="B2510" s="209" t="s">
        <v>426</v>
      </c>
      <c r="C2510" s="248">
        <v>0</v>
      </c>
      <c r="D2510" s="210"/>
      <c r="E2510" s="271">
        <f>SUM(E2511:E2514)</f>
        <v>460</v>
      </c>
      <c r="F2510" s="209" t="s">
        <v>123</v>
      </c>
      <c r="G2510" s="209" t="s">
        <v>728</v>
      </c>
      <c r="H2510" s="209" t="s">
        <v>124</v>
      </c>
      <c r="I2510" s="209" t="s">
        <v>94</v>
      </c>
      <c r="J2510" s="209"/>
      <c r="K2510" s="209"/>
      <c r="L2510" s="244">
        <v>1155.2348</v>
      </c>
      <c r="M2510" s="244">
        <v>0</v>
      </c>
      <c r="N2510" s="244">
        <v>0</v>
      </c>
      <c r="O2510" s="244">
        <v>0</v>
      </c>
      <c r="P2510" s="211">
        <v>0</v>
      </c>
      <c r="Q2510" s="212">
        <v>0</v>
      </c>
    </row>
    <row r="2511" spans="1:17" ht="11.25" customHeight="1">
      <c r="A2511" s="124">
        <f t="shared" si="39"/>
        <v>539</v>
      </c>
      <c r="B2511" s="53" t="s">
        <v>426</v>
      </c>
      <c r="C2511" s="249">
        <v>1</v>
      </c>
      <c r="D2511" s="55">
        <v>33103</v>
      </c>
      <c r="E2511" s="8">
        <v>115</v>
      </c>
      <c r="F2511" s="53" t="s">
        <v>123</v>
      </c>
      <c r="G2511" s="53" t="s">
        <v>728</v>
      </c>
      <c r="H2511" s="53" t="s">
        <v>124</v>
      </c>
      <c r="I2511" s="53" t="s">
        <v>94</v>
      </c>
      <c r="J2511" s="53"/>
      <c r="K2511" s="53"/>
      <c r="L2511" s="234">
        <v>126.17595</v>
      </c>
      <c r="M2511" s="205">
        <v>0</v>
      </c>
      <c r="N2511" s="205">
        <v>0</v>
      </c>
      <c r="O2511" s="205">
        <v>0</v>
      </c>
      <c r="P2511" s="187">
        <v>0</v>
      </c>
      <c r="Q2511" s="188">
        <v>0</v>
      </c>
    </row>
    <row r="2512" spans="1:17" s="4" customFormat="1" ht="11.25" customHeight="1">
      <c r="A2512" s="124">
        <f t="shared" si="39"/>
        <v>539</v>
      </c>
      <c r="B2512" s="53" t="s">
        <v>426</v>
      </c>
      <c r="C2512" s="249">
        <v>2</v>
      </c>
      <c r="D2512" s="55">
        <v>33189</v>
      </c>
      <c r="E2512" s="8">
        <v>115</v>
      </c>
      <c r="F2512" s="53" t="s">
        <v>123</v>
      </c>
      <c r="G2512" s="53" t="s">
        <v>728</v>
      </c>
      <c r="H2512" s="53" t="s">
        <v>124</v>
      </c>
      <c r="I2512" s="53" t="s">
        <v>94</v>
      </c>
      <c r="J2512" s="53"/>
      <c r="K2512" s="53"/>
      <c r="L2512" s="234">
        <v>358.03084999999999</v>
      </c>
      <c r="M2512" s="205">
        <v>0</v>
      </c>
      <c r="N2512" s="205">
        <v>0</v>
      </c>
      <c r="O2512" s="205">
        <v>0</v>
      </c>
      <c r="P2512" s="187">
        <v>0</v>
      </c>
      <c r="Q2512" s="188">
        <v>0</v>
      </c>
    </row>
    <row r="2513" spans="1:17" ht="11.25" customHeight="1">
      <c r="A2513" s="124">
        <f t="shared" si="39"/>
        <v>539</v>
      </c>
      <c r="B2513" s="53" t="s">
        <v>426</v>
      </c>
      <c r="C2513" s="249">
        <v>3</v>
      </c>
      <c r="D2513" s="55">
        <v>39816</v>
      </c>
      <c r="E2513" s="8">
        <v>115</v>
      </c>
      <c r="F2513" s="53" t="s">
        <v>123</v>
      </c>
      <c r="G2513" s="53" t="s">
        <v>728</v>
      </c>
      <c r="H2513" s="53" t="s">
        <v>124</v>
      </c>
      <c r="I2513" s="53" t="s">
        <v>94</v>
      </c>
      <c r="J2513" s="53"/>
      <c r="K2513" s="53"/>
      <c r="L2513" s="234">
        <v>300.73875000000004</v>
      </c>
      <c r="M2513" s="205">
        <v>0</v>
      </c>
      <c r="N2513" s="205">
        <v>0</v>
      </c>
      <c r="O2513" s="205">
        <v>0</v>
      </c>
      <c r="P2513" s="187">
        <v>0</v>
      </c>
      <c r="Q2513" s="188">
        <v>0</v>
      </c>
    </row>
    <row r="2514" spans="1:17" s="4" customFormat="1" ht="11.25" customHeight="1">
      <c r="A2514" s="124">
        <f t="shared" si="39"/>
        <v>539</v>
      </c>
      <c r="B2514" s="53" t="s">
        <v>426</v>
      </c>
      <c r="C2514" s="249">
        <v>4</v>
      </c>
      <c r="D2514" s="55">
        <v>39853</v>
      </c>
      <c r="E2514" s="8">
        <v>115</v>
      </c>
      <c r="F2514" s="123" t="s">
        <v>123</v>
      </c>
      <c r="G2514" s="123" t="s">
        <v>728</v>
      </c>
      <c r="H2514" s="123" t="s">
        <v>124</v>
      </c>
      <c r="I2514" s="53" t="s">
        <v>94</v>
      </c>
      <c r="J2514" s="53"/>
      <c r="K2514" s="53"/>
      <c r="L2514" s="234">
        <v>370.28924999999998</v>
      </c>
      <c r="M2514" s="205">
        <v>0</v>
      </c>
      <c r="N2514" s="205">
        <v>0</v>
      </c>
      <c r="O2514" s="205">
        <v>0</v>
      </c>
      <c r="P2514" s="187">
        <v>0</v>
      </c>
      <c r="Q2514" s="188">
        <v>0</v>
      </c>
    </row>
    <row r="2515" spans="1:17" s="4" customFormat="1" ht="11.25" customHeight="1">
      <c r="A2515" s="267">
        <f t="shared" si="39"/>
        <v>540</v>
      </c>
      <c r="B2515" s="209" t="s">
        <v>825</v>
      </c>
      <c r="C2515" s="248">
        <v>0</v>
      </c>
      <c r="D2515" s="210"/>
      <c r="E2515" s="271">
        <f>SUM(E2516:E2518)</f>
        <v>0</v>
      </c>
      <c r="F2515" s="209" t="s">
        <v>315</v>
      </c>
      <c r="G2515" s="209" t="s">
        <v>326</v>
      </c>
      <c r="H2515" s="209" t="s">
        <v>371</v>
      </c>
      <c r="I2515" s="209" t="s">
        <v>827</v>
      </c>
      <c r="J2515" s="209" t="s">
        <v>576</v>
      </c>
      <c r="K2515" s="209" t="s">
        <v>826</v>
      </c>
      <c r="L2515" s="244">
        <v>0</v>
      </c>
      <c r="M2515" s="244">
        <v>0</v>
      </c>
      <c r="N2515" s="244">
        <v>0</v>
      </c>
      <c r="O2515" s="244">
        <v>0</v>
      </c>
      <c r="P2515" s="211">
        <v>0</v>
      </c>
      <c r="Q2515" s="212">
        <v>0</v>
      </c>
    </row>
    <row r="2516" spans="1:17" ht="11.25" customHeight="1">
      <c r="A2516" s="124">
        <f t="shared" si="39"/>
        <v>540</v>
      </c>
      <c r="B2516" s="53" t="s">
        <v>825</v>
      </c>
      <c r="C2516" s="249">
        <v>1</v>
      </c>
      <c r="D2516" s="55">
        <v>33236</v>
      </c>
      <c r="E2516" s="92">
        <v>0</v>
      </c>
      <c r="F2516" s="53" t="s">
        <v>315</v>
      </c>
      <c r="G2516" s="53" t="s">
        <v>326</v>
      </c>
      <c r="H2516" s="53" t="s">
        <v>371</v>
      </c>
      <c r="I2516" s="53" t="s">
        <v>827</v>
      </c>
      <c r="J2516" s="53" t="s">
        <v>576</v>
      </c>
      <c r="K2516" s="53" t="s">
        <v>826</v>
      </c>
      <c r="L2516" s="205">
        <v>0</v>
      </c>
      <c r="M2516" s="205">
        <v>0</v>
      </c>
      <c r="N2516" s="205">
        <v>0</v>
      </c>
      <c r="O2516" s="205">
        <v>0</v>
      </c>
      <c r="P2516" s="187">
        <v>0</v>
      </c>
      <c r="Q2516" s="188">
        <v>0</v>
      </c>
    </row>
    <row r="2517" spans="1:17" s="4" customFormat="1" ht="11.25" customHeight="1">
      <c r="A2517" s="124">
        <f t="shared" si="39"/>
        <v>540</v>
      </c>
      <c r="B2517" s="53" t="s">
        <v>825</v>
      </c>
      <c r="C2517" s="249">
        <v>2</v>
      </c>
      <c r="D2517" s="55">
        <v>33415</v>
      </c>
      <c r="E2517" s="92">
        <v>0</v>
      </c>
      <c r="F2517" s="53" t="s">
        <v>315</v>
      </c>
      <c r="G2517" s="53" t="s">
        <v>326</v>
      </c>
      <c r="H2517" s="53" t="s">
        <v>371</v>
      </c>
      <c r="I2517" s="53" t="s">
        <v>827</v>
      </c>
      <c r="J2517" s="53" t="s">
        <v>576</v>
      </c>
      <c r="K2517" s="53" t="s">
        <v>826</v>
      </c>
      <c r="L2517" s="205">
        <v>0</v>
      </c>
      <c r="M2517" s="205">
        <v>0</v>
      </c>
      <c r="N2517" s="205">
        <v>0</v>
      </c>
      <c r="O2517" s="205">
        <v>0</v>
      </c>
      <c r="P2517" s="187">
        <v>0</v>
      </c>
      <c r="Q2517" s="188">
        <v>0</v>
      </c>
    </row>
    <row r="2518" spans="1:17" ht="11.25" customHeight="1">
      <c r="A2518" s="124">
        <f t="shared" si="39"/>
        <v>540</v>
      </c>
      <c r="B2518" s="53" t="s">
        <v>187</v>
      </c>
      <c r="C2518" s="249">
        <v>3</v>
      </c>
      <c r="D2518" s="55">
        <v>33529</v>
      </c>
      <c r="E2518" s="92">
        <v>0</v>
      </c>
      <c r="F2518" s="53" t="s">
        <v>315</v>
      </c>
      <c r="G2518" s="53" t="s">
        <v>326</v>
      </c>
      <c r="H2518" s="53" t="s">
        <v>371</v>
      </c>
      <c r="I2518" s="53" t="s">
        <v>827</v>
      </c>
      <c r="J2518" s="53" t="s">
        <v>576</v>
      </c>
      <c r="K2518" s="53" t="s">
        <v>826</v>
      </c>
      <c r="L2518" s="205">
        <v>0</v>
      </c>
      <c r="M2518" s="205">
        <v>0</v>
      </c>
      <c r="N2518" s="205">
        <v>0</v>
      </c>
      <c r="O2518" s="205">
        <v>0</v>
      </c>
      <c r="P2518" s="187">
        <v>0</v>
      </c>
      <c r="Q2518" s="188">
        <v>0</v>
      </c>
    </row>
    <row r="2519" spans="1:17" s="4" customFormat="1" ht="11.25" customHeight="1">
      <c r="A2519" s="267">
        <f t="shared" si="39"/>
        <v>541</v>
      </c>
      <c r="B2519" s="209" t="s">
        <v>562</v>
      </c>
      <c r="C2519" s="248">
        <v>0</v>
      </c>
      <c r="D2519" s="210"/>
      <c r="E2519" s="271">
        <f>SUM(E2520:E2521)</f>
        <v>370</v>
      </c>
      <c r="F2519" s="209" t="s">
        <v>955</v>
      </c>
      <c r="G2519" s="209" t="s">
        <v>326</v>
      </c>
      <c r="H2519" s="209" t="s">
        <v>508</v>
      </c>
      <c r="I2519" s="209" t="s">
        <v>827</v>
      </c>
      <c r="J2519" s="209" t="s">
        <v>576</v>
      </c>
      <c r="K2519" s="209" t="s">
        <v>668</v>
      </c>
      <c r="L2519" s="244">
        <v>0</v>
      </c>
      <c r="M2519" s="244">
        <v>0</v>
      </c>
      <c r="N2519" s="244">
        <v>0</v>
      </c>
      <c r="O2519" s="244">
        <v>0</v>
      </c>
      <c r="P2519" s="211">
        <v>0</v>
      </c>
      <c r="Q2519" s="212">
        <v>0</v>
      </c>
    </row>
    <row r="2520" spans="1:17" ht="11.25" customHeight="1">
      <c r="A2520" s="124">
        <f t="shared" si="39"/>
        <v>541</v>
      </c>
      <c r="B2520" s="53" t="s">
        <v>562</v>
      </c>
      <c r="C2520" s="249">
        <v>1</v>
      </c>
      <c r="D2520" s="55">
        <v>38730</v>
      </c>
      <c r="E2520" s="92">
        <v>233</v>
      </c>
      <c r="F2520" s="53" t="s">
        <v>955</v>
      </c>
      <c r="G2520" s="53" t="s">
        <v>326</v>
      </c>
      <c r="H2520" s="53" t="s">
        <v>508</v>
      </c>
      <c r="I2520" s="53" t="s">
        <v>827</v>
      </c>
      <c r="J2520" s="53" t="s">
        <v>576</v>
      </c>
      <c r="K2520" s="53" t="s">
        <v>668</v>
      </c>
      <c r="L2520" s="234">
        <v>0</v>
      </c>
      <c r="M2520" s="234">
        <v>0</v>
      </c>
      <c r="N2520" s="234">
        <v>0</v>
      </c>
      <c r="O2520" s="234">
        <v>0</v>
      </c>
      <c r="P2520" s="187">
        <v>0</v>
      </c>
      <c r="Q2520" s="188">
        <v>0</v>
      </c>
    </row>
    <row r="2521" spans="1:17" ht="11.25" customHeight="1">
      <c r="A2521" s="124">
        <f t="shared" si="39"/>
        <v>541</v>
      </c>
      <c r="B2521" s="53" t="s">
        <v>562</v>
      </c>
      <c r="C2521" s="249">
        <v>2</v>
      </c>
      <c r="D2521" s="55">
        <v>38876</v>
      </c>
      <c r="E2521" s="92">
        <v>137</v>
      </c>
      <c r="F2521" s="53" t="s">
        <v>955</v>
      </c>
      <c r="G2521" s="53" t="s">
        <v>326</v>
      </c>
      <c r="H2521" s="53" t="s">
        <v>508</v>
      </c>
      <c r="I2521" s="53" t="s">
        <v>827</v>
      </c>
      <c r="J2521" s="53" t="s">
        <v>576</v>
      </c>
      <c r="K2521" s="53" t="s">
        <v>668</v>
      </c>
      <c r="L2521" s="234">
        <v>0</v>
      </c>
      <c r="M2521" s="234">
        <v>0</v>
      </c>
      <c r="N2521" s="234">
        <v>0</v>
      </c>
      <c r="O2521" s="234">
        <v>0</v>
      </c>
      <c r="P2521" s="187">
        <v>0</v>
      </c>
      <c r="Q2521" s="188">
        <v>0</v>
      </c>
    </row>
    <row r="2522" spans="1:17" ht="11.25" customHeight="1">
      <c r="A2522" s="267">
        <f t="shared" si="39"/>
        <v>542</v>
      </c>
      <c r="B2522" s="209" t="s">
        <v>106</v>
      </c>
      <c r="C2522" s="248">
        <v>0</v>
      </c>
      <c r="D2522" s="210"/>
      <c r="E2522" s="271">
        <f>SUM(E2523:E2529)</f>
        <v>2060</v>
      </c>
      <c r="F2522" s="209" t="s">
        <v>955</v>
      </c>
      <c r="G2522" s="209" t="s">
        <v>728</v>
      </c>
      <c r="H2522" s="209" t="s">
        <v>369</v>
      </c>
      <c r="I2522" s="209" t="s">
        <v>827</v>
      </c>
      <c r="J2522" s="209" t="s">
        <v>571</v>
      </c>
      <c r="K2522" s="209" t="s">
        <v>826</v>
      </c>
      <c r="L2522" s="244">
        <v>13159.867086600001</v>
      </c>
      <c r="M2522" s="244">
        <v>11386.252999999999</v>
      </c>
      <c r="N2522" s="244">
        <v>0</v>
      </c>
      <c r="O2522" s="244">
        <v>23340.41</v>
      </c>
      <c r="P2522" s="211">
        <v>13920219.714886567</v>
      </c>
      <c r="Q2522" s="212">
        <v>1.057778138888712</v>
      </c>
    </row>
    <row r="2523" spans="1:17" s="4" customFormat="1" ht="11.25" customHeight="1">
      <c r="A2523" s="124">
        <f t="shared" si="39"/>
        <v>542</v>
      </c>
      <c r="B2523" s="53" t="s">
        <v>106</v>
      </c>
      <c r="C2523" s="249">
        <v>1</v>
      </c>
      <c r="D2523" s="55">
        <v>29160</v>
      </c>
      <c r="E2523" s="92">
        <v>210</v>
      </c>
      <c r="F2523" s="53" t="s">
        <v>955</v>
      </c>
      <c r="G2523" s="53" t="s">
        <v>728</v>
      </c>
      <c r="H2523" s="53" t="s">
        <v>369</v>
      </c>
      <c r="I2523" s="53" t="s">
        <v>827</v>
      </c>
      <c r="J2523" s="53" t="s">
        <v>571</v>
      </c>
      <c r="K2523" s="53" t="s">
        <v>826</v>
      </c>
      <c r="L2523" s="234">
        <v>1133.1329900000014</v>
      </c>
      <c r="M2523" s="234">
        <v>1155.569</v>
      </c>
      <c r="N2523" s="234">
        <v>0</v>
      </c>
      <c r="O2523" s="234">
        <v>3782.09</v>
      </c>
      <c r="P2523" s="187">
        <v>1245645.1292925759</v>
      </c>
      <c r="Q2523" s="188">
        <v>1.0992929693915048</v>
      </c>
    </row>
    <row r="2524" spans="1:17" s="4" customFormat="1" ht="11.25" customHeight="1">
      <c r="A2524" s="124">
        <f t="shared" si="39"/>
        <v>542</v>
      </c>
      <c r="B2524" s="53" t="s">
        <v>106</v>
      </c>
      <c r="C2524" s="249">
        <v>2</v>
      </c>
      <c r="D2524" s="55">
        <v>29504</v>
      </c>
      <c r="E2524" s="92">
        <v>210</v>
      </c>
      <c r="F2524" s="53" t="s">
        <v>955</v>
      </c>
      <c r="G2524" s="53" t="s">
        <v>728</v>
      </c>
      <c r="H2524" s="53" t="s">
        <v>369</v>
      </c>
      <c r="I2524" s="53" t="s">
        <v>827</v>
      </c>
      <c r="J2524" s="53" t="s">
        <v>571</v>
      </c>
      <c r="K2524" s="53" t="s">
        <v>826</v>
      </c>
      <c r="L2524" s="234">
        <v>1155.7726599999996</v>
      </c>
      <c r="M2524" s="234">
        <v>1177.3710000000001</v>
      </c>
      <c r="N2524" s="234">
        <v>0</v>
      </c>
      <c r="O2524" s="234">
        <v>4438.8899999999994</v>
      </c>
      <c r="P2524" s="187">
        <v>1271021.5397043691</v>
      </c>
      <c r="Q2524" s="188">
        <v>1.0997158729333236</v>
      </c>
    </row>
    <row r="2525" spans="1:17" ht="11.25" customHeight="1">
      <c r="A2525" s="124">
        <f t="shared" si="39"/>
        <v>542</v>
      </c>
      <c r="B2525" s="53" t="s">
        <v>106</v>
      </c>
      <c r="C2525" s="249">
        <v>3</v>
      </c>
      <c r="D2525" s="55">
        <v>32786</v>
      </c>
      <c r="E2525" s="92">
        <v>210</v>
      </c>
      <c r="F2525" s="53" t="s">
        <v>955</v>
      </c>
      <c r="G2525" s="53" t="s">
        <v>728</v>
      </c>
      <c r="H2525" s="53" t="s">
        <v>369</v>
      </c>
      <c r="I2525" s="53" t="s">
        <v>827</v>
      </c>
      <c r="J2525" s="53" t="s">
        <v>571</v>
      </c>
      <c r="K2525" s="53" t="s">
        <v>826</v>
      </c>
      <c r="L2525" s="234">
        <v>1216.6078300000001</v>
      </c>
      <c r="M2525" s="234">
        <v>1227.712</v>
      </c>
      <c r="N2525" s="234">
        <v>0</v>
      </c>
      <c r="O2525" s="234">
        <v>3721.57</v>
      </c>
      <c r="P2525" s="187">
        <v>1350261.6778309722</v>
      </c>
      <c r="Q2525" s="188">
        <v>1.1098577902716378</v>
      </c>
    </row>
    <row r="2526" spans="1:17" s="4" customFormat="1" ht="11.25" customHeight="1">
      <c r="A2526" s="124">
        <f t="shared" si="39"/>
        <v>542</v>
      </c>
      <c r="B2526" s="53" t="s">
        <v>106</v>
      </c>
      <c r="C2526" s="249">
        <v>4</v>
      </c>
      <c r="D2526" s="55">
        <v>33108</v>
      </c>
      <c r="E2526" s="92">
        <v>210</v>
      </c>
      <c r="F2526" s="53" t="s">
        <v>955</v>
      </c>
      <c r="G2526" s="53" t="s">
        <v>728</v>
      </c>
      <c r="H2526" s="53" t="s">
        <v>369</v>
      </c>
      <c r="I2526" s="53" t="s">
        <v>827</v>
      </c>
      <c r="J2526" s="53" t="s">
        <v>571</v>
      </c>
      <c r="K2526" s="53" t="s">
        <v>826</v>
      </c>
      <c r="L2526" s="234">
        <v>1168.5852999999997</v>
      </c>
      <c r="M2526" s="234">
        <v>1180.4079999999999</v>
      </c>
      <c r="N2526" s="234">
        <v>0</v>
      </c>
      <c r="O2526" s="234">
        <v>3582.2</v>
      </c>
      <c r="P2526" s="187">
        <v>1300084.5931567359</v>
      </c>
      <c r="Q2526" s="188">
        <v>1.1125286217075776</v>
      </c>
    </row>
    <row r="2527" spans="1:17" ht="11.25" customHeight="1">
      <c r="A2527" s="124">
        <f t="shared" si="39"/>
        <v>542</v>
      </c>
      <c r="B2527" s="53" t="s">
        <v>106</v>
      </c>
      <c r="C2527" s="249">
        <v>5</v>
      </c>
      <c r="D2527" s="55">
        <v>34424</v>
      </c>
      <c r="E2527" s="92">
        <v>210</v>
      </c>
      <c r="F2527" s="53" t="s">
        <v>955</v>
      </c>
      <c r="G2527" s="53" t="s">
        <v>728</v>
      </c>
      <c r="H2527" s="53" t="s">
        <v>369</v>
      </c>
      <c r="I2527" s="53" t="s">
        <v>827</v>
      </c>
      <c r="J2527" s="53" t="s">
        <v>571</v>
      </c>
      <c r="K2527" s="53" t="s">
        <v>826</v>
      </c>
      <c r="L2527" s="234">
        <v>1184.2281613</v>
      </c>
      <c r="M2527" s="234">
        <v>1156.3219999999999</v>
      </c>
      <c r="N2527" s="234">
        <v>0</v>
      </c>
      <c r="O2527" s="234">
        <v>1998</v>
      </c>
      <c r="P2527" s="187">
        <v>1309699.5497408228</v>
      </c>
      <c r="Q2527" s="188">
        <v>1.1059520390927751</v>
      </c>
    </row>
    <row r="2528" spans="1:17" ht="11.25" customHeight="1">
      <c r="A2528" s="124">
        <f t="shared" si="39"/>
        <v>542</v>
      </c>
      <c r="B2528" s="53" t="s">
        <v>106</v>
      </c>
      <c r="C2528" s="249">
        <v>6</v>
      </c>
      <c r="D2528" s="55">
        <v>34754</v>
      </c>
      <c r="E2528" s="92">
        <v>210</v>
      </c>
      <c r="F2528" s="53" t="s">
        <v>955</v>
      </c>
      <c r="G2528" s="53" t="s">
        <v>728</v>
      </c>
      <c r="H2528" s="53" t="s">
        <v>369</v>
      </c>
      <c r="I2528" s="53" t="s">
        <v>827</v>
      </c>
      <c r="J2528" s="53" t="s">
        <v>571</v>
      </c>
      <c r="K2528" s="53" t="s">
        <v>826</v>
      </c>
      <c r="L2528" s="234">
        <v>1214.3071533000002</v>
      </c>
      <c r="M2528" s="234">
        <v>1187.021</v>
      </c>
      <c r="N2528" s="234">
        <v>0</v>
      </c>
      <c r="O2528" s="234">
        <v>1792.6599999999999</v>
      </c>
      <c r="P2528" s="187">
        <v>1340067.1385202841</v>
      </c>
      <c r="Q2528" s="188">
        <v>1.103565218139841</v>
      </c>
    </row>
    <row r="2529" spans="1:17" ht="11.25" customHeight="1">
      <c r="A2529" s="124">
        <f t="shared" si="39"/>
        <v>542</v>
      </c>
      <c r="B2529" s="136" t="s">
        <v>106</v>
      </c>
      <c r="C2529" s="250">
        <v>7</v>
      </c>
      <c r="D2529" s="138">
        <v>45280</v>
      </c>
      <c r="E2529" s="128">
        <v>800</v>
      </c>
      <c r="F2529" s="53" t="s">
        <v>955</v>
      </c>
      <c r="G2529" s="53" t="s">
        <v>728</v>
      </c>
      <c r="H2529" s="53" t="s">
        <v>369</v>
      </c>
      <c r="I2529" s="136" t="s">
        <v>827</v>
      </c>
      <c r="J2529" s="136" t="s">
        <v>571</v>
      </c>
      <c r="K2529" s="136" t="s">
        <v>826</v>
      </c>
      <c r="L2529" s="234">
        <v>3252.8059920000001</v>
      </c>
      <c r="M2529" s="234">
        <v>2189.3919999999998</v>
      </c>
      <c r="N2529" s="234">
        <v>0</v>
      </c>
      <c r="O2529" s="234">
        <v>3493</v>
      </c>
      <c r="P2529" s="187">
        <v>3316920.3123972835</v>
      </c>
      <c r="Q2529" s="188">
        <v>1.0197104655349774</v>
      </c>
    </row>
    <row r="2530" spans="1:17" ht="11.25" customHeight="1">
      <c r="A2530" s="124">
        <v>542</v>
      </c>
      <c r="B2530" s="53" t="s">
        <v>709</v>
      </c>
      <c r="C2530" s="249">
        <v>1</v>
      </c>
      <c r="D2530" s="55">
        <v>40094</v>
      </c>
      <c r="E2530" s="92">
        <v>500</v>
      </c>
      <c r="F2530" s="53" t="s">
        <v>955</v>
      </c>
      <c r="G2530" s="53" t="s">
        <v>728</v>
      </c>
      <c r="H2530" s="53" t="s">
        <v>369</v>
      </c>
      <c r="I2530" s="53" t="s">
        <v>827</v>
      </c>
      <c r="J2530" s="53" t="s">
        <v>571</v>
      </c>
      <c r="K2530" s="53" t="s">
        <v>826</v>
      </c>
      <c r="L2530" s="234">
        <v>2834.4270000000001</v>
      </c>
      <c r="M2530" s="234">
        <v>2112.4580000000001</v>
      </c>
      <c r="N2530" s="234">
        <v>0</v>
      </c>
      <c r="O2530" s="234">
        <v>532</v>
      </c>
      <c r="P2530" s="187">
        <v>2786519.7742435229</v>
      </c>
      <c r="Q2530" s="188">
        <v>0.98309809151674143</v>
      </c>
    </row>
    <row r="2531" spans="1:17" s="4" customFormat="1" ht="11.25" customHeight="1">
      <c r="A2531" s="267">
        <f t="shared" si="39"/>
        <v>543</v>
      </c>
      <c r="B2531" s="209" t="s">
        <v>1181</v>
      </c>
      <c r="C2531" s="248">
        <v>0</v>
      </c>
      <c r="D2531" s="210"/>
      <c r="E2531" s="271">
        <f>SUM(E2532:E2536)</f>
        <v>272</v>
      </c>
      <c r="F2531" s="209" t="s">
        <v>955</v>
      </c>
      <c r="G2531" s="209" t="s">
        <v>728</v>
      </c>
      <c r="H2531" s="209" t="s">
        <v>369</v>
      </c>
      <c r="I2531" s="209" t="s">
        <v>827</v>
      </c>
      <c r="J2531" s="209" t="s">
        <v>576</v>
      </c>
      <c r="K2531" s="209" t="s">
        <v>513</v>
      </c>
      <c r="L2531" s="244">
        <v>0</v>
      </c>
      <c r="M2531" s="244">
        <v>0</v>
      </c>
      <c r="N2531" s="244">
        <v>0</v>
      </c>
      <c r="O2531" s="244">
        <v>0</v>
      </c>
      <c r="P2531" s="211">
        <v>0</v>
      </c>
      <c r="Q2531" s="212">
        <v>0</v>
      </c>
    </row>
    <row r="2532" spans="1:17" s="4" customFormat="1" ht="11.25" customHeight="1">
      <c r="A2532" s="124">
        <f t="shared" si="39"/>
        <v>543</v>
      </c>
      <c r="B2532" s="53" t="s">
        <v>110</v>
      </c>
      <c r="C2532" s="249">
        <v>1</v>
      </c>
      <c r="D2532" s="55">
        <v>33116</v>
      </c>
      <c r="E2532" s="92">
        <v>33</v>
      </c>
      <c r="F2532" s="53" t="s">
        <v>955</v>
      </c>
      <c r="G2532" s="53" t="s">
        <v>728</v>
      </c>
      <c r="H2532" s="53" t="s">
        <v>369</v>
      </c>
      <c r="I2532" s="53" t="s">
        <v>827</v>
      </c>
      <c r="J2532" s="53" t="s">
        <v>576</v>
      </c>
      <c r="K2532" s="53" t="s">
        <v>513</v>
      </c>
      <c r="L2532" s="234">
        <v>0</v>
      </c>
      <c r="M2532" s="234">
        <v>0</v>
      </c>
      <c r="N2532" s="234">
        <v>0</v>
      </c>
      <c r="O2532" s="234">
        <v>0</v>
      </c>
      <c r="P2532" s="187">
        <v>0</v>
      </c>
      <c r="Q2532" s="188">
        <v>0</v>
      </c>
    </row>
    <row r="2533" spans="1:17" s="4" customFormat="1" ht="11.25" customHeight="1">
      <c r="A2533" s="124">
        <f t="shared" si="39"/>
        <v>543</v>
      </c>
      <c r="B2533" s="53" t="s">
        <v>110</v>
      </c>
      <c r="C2533" s="249">
        <v>2</v>
      </c>
      <c r="D2533" s="55">
        <v>33299</v>
      </c>
      <c r="E2533" s="92">
        <v>33</v>
      </c>
      <c r="F2533" s="53" t="s">
        <v>955</v>
      </c>
      <c r="G2533" s="53" t="s">
        <v>728</v>
      </c>
      <c r="H2533" s="53" t="s">
        <v>369</v>
      </c>
      <c r="I2533" s="53" t="s">
        <v>827</v>
      </c>
      <c r="J2533" s="53" t="s">
        <v>576</v>
      </c>
      <c r="K2533" s="53" t="s">
        <v>513</v>
      </c>
      <c r="L2533" s="234">
        <v>0</v>
      </c>
      <c r="M2533" s="234">
        <v>0</v>
      </c>
      <c r="N2533" s="234">
        <v>0</v>
      </c>
      <c r="O2533" s="234">
        <v>0</v>
      </c>
      <c r="P2533" s="187">
        <v>0</v>
      </c>
      <c r="Q2533" s="188">
        <v>0</v>
      </c>
    </row>
    <row r="2534" spans="1:17" s="4" customFormat="1" ht="11.25" customHeight="1">
      <c r="A2534" s="124">
        <f t="shared" si="39"/>
        <v>543</v>
      </c>
      <c r="B2534" s="53" t="s">
        <v>110</v>
      </c>
      <c r="C2534" s="249">
        <v>3</v>
      </c>
      <c r="D2534" s="55">
        <v>35886</v>
      </c>
      <c r="E2534" s="92">
        <v>112</v>
      </c>
      <c r="F2534" s="53" t="s">
        <v>955</v>
      </c>
      <c r="G2534" s="53" t="s">
        <v>728</v>
      </c>
      <c r="H2534" s="53" t="s">
        <v>369</v>
      </c>
      <c r="I2534" s="53" t="s">
        <v>827</v>
      </c>
      <c r="J2534" s="53" t="s">
        <v>576</v>
      </c>
      <c r="K2534" s="53" t="s">
        <v>513</v>
      </c>
      <c r="L2534" s="234">
        <v>0</v>
      </c>
      <c r="M2534" s="234">
        <v>0</v>
      </c>
      <c r="N2534" s="234">
        <v>0</v>
      </c>
      <c r="O2534" s="234">
        <v>0</v>
      </c>
      <c r="P2534" s="187">
        <v>0</v>
      </c>
      <c r="Q2534" s="188">
        <v>0</v>
      </c>
    </row>
    <row r="2535" spans="1:17" ht="11.25" customHeight="1">
      <c r="A2535" s="124">
        <f t="shared" si="39"/>
        <v>543</v>
      </c>
      <c r="B2535" s="53" t="s">
        <v>110</v>
      </c>
      <c r="C2535" s="249">
        <v>4</v>
      </c>
      <c r="D2535" s="55">
        <v>33693</v>
      </c>
      <c r="E2535" s="92">
        <v>34</v>
      </c>
      <c r="F2535" s="53" t="s">
        <v>955</v>
      </c>
      <c r="G2535" s="53" t="s">
        <v>728</v>
      </c>
      <c r="H2535" s="53" t="s">
        <v>369</v>
      </c>
      <c r="I2535" s="53" t="s">
        <v>827</v>
      </c>
      <c r="J2535" s="53" t="s">
        <v>576</v>
      </c>
      <c r="K2535" s="53" t="s">
        <v>513</v>
      </c>
      <c r="L2535" s="234">
        <v>0</v>
      </c>
      <c r="M2535" s="234">
        <v>0</v>
      </c>
      <c r="N2535" s="234">
        <v>0</v>
      </c>
      <c r="O2535" s="234">
        <v>0</v>
      </c>
      <c r="P2535" s="187">
        <v>0</v>
      </c>
      <c r="Q2535" s="188">
        <v>0</v>
      </c>
    </row>
    <row r="2536" spans="1:17" ht="11.25" customHeight="1">
      <c r="A2536" s="124">
        <f t="shared" si="39"/>
        <v>543</v>
      </c>
      <c r="B2536" s="53" t="s">
        <v>110</v>
      </c>
      <c r="C2536" s="249">
        <v>5</v>
      </c>
      <c r="D2536" s="55">
        <v>35787</v>
      </c>
      <c r="E2536" s="92">
        <v>60</v>
      </c>
      <c r="F2536" s="53" t="s">
        <v>955</v>
      </c>
      <c r="G2536" s="53" t="s">
        <v>728</v>
      </c>
      <c r="H2536" s="53" t="s">
        <v>369</v>
      </c>
      <c r="I2536" s="53" t="s">
        <v>827</v>
      </c>
      <c r="J2536" s="53" t="s">
        <v>576</v>
      </c>
      <c r="K2536" s="53" t="s">
        <v>513</v>
      </c>
      <c r="L2536" s="234">
        <v>0</v>
      </c>
      <c r="M2536" s="234">
        <v>0</v>
      </c>
      <c r="N2536" s="234">
        <v>0</v>
      </c>
      <c r="O2536" s="234">
        <v>0</v>
      </c>
      <c r="P2536" s="187">
        <v>0</v>
      </c>
      <c r="Q2536" s="188">
        <v>0</v>
      </c>
    </row>
    <row r="2537" spans="1:17" ht="11.25" customHeight="1">
      <c r="A2537" s="267">
        <f t="shared" si="39"/>
        <v>544</v>
      </c>
      <c r="B2537" s="209" t="s">
        <v>531</v>
      </c>
      <c r="C2537" s="248">
        <v>0</v>
      </c>
      <c r="D2537" s="210"/>
      <c r="E2537" s="271">
        <f>SUM(E2538:E2550)</f>
        <v>4760</v>
      </c>
      <c r="F2537" s="209" t="s">
        <v>520</v>
      </c>
      <c r="G2537" s="209" t="s">
        <v>569</v>
      </c>
      <c r="H2537" s="209" t="s">
        <v>570</v>
      </c>
      <c r="I2537" s="209" t="s">
        <v>827</v>
      </c>
      <c r="J2537" s="209" t="s">
        <v>571</v>
      </c>
      <c r="K2537" s="209" t="s">
        <v>826</v>
      </c>
      <c r="L2537" s="244">
        <v>33983.210716999994</v>
      </c>
      <c r="M2537" s="244">
        <v>22775.232500000002</v>
      </c>
      <c r="N2537" s="244">
        <v>0</v>
      </c>
      <c r="O2537" s="244">
        <v>3804</v>
      </c>
      <c r="P2537" s="211">
        <v>32996108.315472633</v>
      </c>
      <c r="Q2537" s="212">
        <v>0.97095323306124315</v>
      </c>
    </row>
    <row r="2538" spans="1:17" s="4" customFormat="1" ht="11.25" customHeight="1">
      <c r="A2538" s="124">
        <f t="shared" si="39"/>
        <v>544</v>
      </c>
      <c r="B2538" s="53" t="s">
        <v>531</v>
      </c>
      <c r="C2538" s="249">
        <v>1</v>
      </c>
      <c r="D2538" s="55">
        <v>32060</v>
      </c>
      <c r="E2538" s="92">
        <v>210</v>
      </c>
      <c r="F2538" s="53" t="s">
        <v>520</v>
      </c>
      <c r="G2538" s="53" t="s">
        <v>569</v>
      </c>
      <c r="H2538" s="53" t="s">
        <v>570</v>
      </c>
      <c r="I2538" s="53" t="s">
        <v>827</v>
      </c>
      <c r="J2538" s="53" t="s">
        <v>571</v>
      </c>
      <c r="K2538" s="53" t="s">
        <v>826</v>
      </c>
      <c r="L2538" s="234">
        <v>1291.0107950000001</v>
      </c>
      <c r="M2538" s="234">
        <v>917.91700000000003</v>
      </c>
      <c r="N2538" s="234">
        <v>0</v>
      </c>
      <c r="O2538" s="234">
        <v>243</v>
      </c>
      <c r="P2538" s="187">
        <v>1318707.286441721</v>
      </c>
      <c r="Q2538" s="188">
        <v>1.0214533383833719</v>
      </c>
    </row>
    <row r="2539" spans="1:17" ht="11.25" customHeight="1">
      <c r="A2539" s="124">
        <f t="shared" si="39"/>
        <v>544</v>
      </c>
      <c r="B2539" s="53" t="s">
        <v>531</v>
      </c>
      <c r="C2539" s="249">
        <v>2</v>
      </c>
      <c r="D2539" s="55">
        <v>32347</v>
      </c>
      <c r="E2539" s="92">
        <v>210</v>
      </c>
      <c r="F2539" s="53" t="s">
        <v>520</v>
      </c>
      <c r="G2539" s="53" t="s">
        <v>569</v>
      </c>
      <c r="H2539" s="53" t="s">
        <v>570</v>
      </c>
      <c r="I2539" s="53" t="s">
        <v>827</v>
      </c>
      <c r="J2539" s="53" t="s">
        <v>571</v>
      </c>
      <c r="K2539" s="53" t="s">
        <v>826</v>
      </c>
      <c r="L2539" s="234">
        <v>1475.7551859999999</v>
      </c>
      <c r="M2539" s="234">
        <v>1039.569</v>
      </c>
      <c r="N2539" s="234">
        <v>0</v>
      </c>
      <c r="O2539" s="234">
        <v>256</v>
      </c>
      <c r="P2539" s="187">
        <v>1505496.2736218635</v>
      </c>
      <c r="Q2539" s="188">
        <v>1.0201531310233618</v>
      </c>
    </row>
    <row r="2540" spans="1:17" s="4" customFormat="1" ht="11.25" customHeight="1">
      <c r="A2540" s="124">
        <f t="shared" si="39"/>
        <v>544</v>
      </c>
      <c r="B2540" s="53" t="s">
        <v>531</v>
      </c>
      <c r="C2540" s="249">
        <v>3</v>
      </c>
      <c r="D2540" s="55">
        <v>32542</v>
      </c>
      <c r="E2540" s="92">
        <v>210</v>
      </c>
      <c r="F2540" s="53" t="s">
        <v>520</v>
      </c>
      <c r="G2540" s="53" t="s">
        <v>569</v>
      </c>
      <c r="H2540" s="53" t="s">
        <v>570</v>
      </c>
      <c r="I2540" s="53" t="s">
        <v>827</v>
      </c>
      <c r="J2540" s="53" t="s">
        <v>571</v>
      </c>
      <c r="K2540" s="53" t="s">
        <v>826</v>
      </c>
      <c r="L2540" s="234">
        <v>1309.845908</v>
      </c>
      <c r="M2540" s="234">
        <v>926.15700000000004</v>
      </c>
      <c r="N2540" s="234">
        <v>0</v>
      </c>
      <c r="O2540" s="234">
        <v>94</v>
      </c>
      <c r="P2540" s="187">
        <v>1345438.9123053744</v>
      </c>
      <c r="Q2540" s="188">
        <v>1.0271734286361374</v>
      </c>
    </row>
    <row r="2541" spans="1:17" ht="11.25" customHeight="1">
      <c r="A2541" s="124">
        <f t="shared" si="39"/>
        <v>544</v>
      </c>
      <c r="B2541" s="53" t="s">
        <v>531</v>
      </c>
      <c r="C2541" s="249">
        <v>4</v>
      </c>
      <c r="D2541" s="55">
        <v>32868</v>
      </c>
      <c r="E2541" s="92">
        <v>210</v>
      </c>
      <c r="F2541" s="53" t="s">
        <v>520</v>
      </c>
      <c r="G2541" s="53" t="s">
        <v>569</v>
      </c>
      <c r="H2541" s="53" t="s">
        <v>570</v>
      </c>
      <c r="I2541" s="53" t="s">
        <v>827</v>
      </c>
      <c r="J2541" s="53" t="s">
        <v>571</v>
      </c>
      <c r="K2541" s="53" t="s">
        <v>826</v>
      </c>
      <c r="L2541" s="234">
        <v>1335.3566819999999</v>
      </c>
      <c r="M2541" s="234">
        <v>919.25900000000001</v>
      </c>
      <c r="N2541" s="234">
        <v>0</v>
      </c>
      <c r="O2541" s="234">
        <v>617</v>
      </c>
      <c r="P2541" s="187">
        <v>1335984.001572317</v>
      </c>
      <c r="Q2541" s="188">
        <v>1.0004697767875603</v>
      </c>
    </row>
    <row r="2542" spans="1:17" ht="11.25" customHeight="1">
      <c r="A2542" s="124">
        <f t="shared" si="39"/>
        <v>544</v>
      </c>
      <c r="B2542" s="53" t="s">
        <v>531</v>
      </c>
      <c r="C2542" s="249">
        <v>5</v>
      </c>
      <c r="D2542" s="55">
        <v>32963</v>
      </c>
      <c r="E2542" s="92">
        <v>210</v>
      </c>
      <c r="F2542" s="53" t="s">
        <v>520</v>
      </c>
      <c r="G2542" s="53" t="s">
        <v>569</v>
      </c>
      <c r="H2542" s="53" t="s">
        <v>570</v>
      </c>
      <c r="I2542" s="53" t="s">
        <v>827</v>
      </c>
      <c r="J2542" s="53" t="s">
        <v>571</v>
      </c>
      <c r="K2542" s="53" t="s">
        <v>826</v>
      </c>
      <c r="L2542" s="234">
        <v>1273.948222</v>
      </c>
      <c r="M2542" s="234">
        <v>890.75599999999997</v>
      </c>
      <c r="N2542" s="234">
        <v>0</v>
      </c>
      <c r="O2542" s="234">
        <v>377</v>
      </c>
      <c r="P2542" s="187">
        <v>1295742.3166199019</v>
      </c>
      <c r="Q2542" s="188">
        <v>1.0171075199474646</v>
      </c>
    </row>
    <row r="2543" spans="1:17" s="4" customFormat="1" ht="11.25" customHeight="1">
      <c r="A2543" s="124">
        <f t="shared" si="39"/>
        <v>544</v>
      </c>
      <c r="B2543" s="53" t="s">
        <v>531</v>
      </c>
      <c r="C2543" s="249">
        <v>6</v>
      </c>
      <c r="D2543" s="55">
        <v>33270</v>
      </c>
      <c r="E2543" s="92">
        <v>210</v>
      </c>
      <c r="F2543" s="53" t="s">
        <v>520</v>
      </c>
      <c r="G2543" s="53" t="s">
        <v>569</v>
      </c>
      <c r="H2543" s="53" t="s">
        <v>570</v>
      </c>
      <c r="I2543" s="53" t="s">
        <v>827</v>
      </c>
      <c r="J2543" s="53" t="s">
        <v>571</v>
      </c>
      <c r="K2543" s="53" t="s">
        <v>826</v>
      </c>
      <c r="L2543" s="234">
        <v>1545.5155729999999</v>
      </c>
      <c r="M2543" s="234">
        <v>1080.2249999999999</v>
      </c>
      <c r="N2543" s="234">
        <v>0</v>
      </c>
      <c r="O2543" s="234">
        <v>160</v>
      </c>
      <c r="P2543" s="187">
        <v>1563987.2224800058</v>
      </c>
      <c r="Q2543" s="188">
        <v>1.0119517718246931</v>
      </c>
    </row>
    <row r="2544" spans="1:17" ht="11.25" customHeight="1">
      <c r="A2544" s="124">
        <f t="shared" si="39"/>
        <v>544</v>
      </c>
      <c r="B2544" s="53" t="s">
        <v>531</v>
      </c>
      <c r="C2544" s="249">
        <v>7</v>
      </c>
      <c r="D2544" s="55">
        <v>36222</v>
      </c>
      <c r="E2544" s="92">
        <v>500</v>
      </c>
      <c r="F2544" s="53" t="s">
        <v>520</v>
      </c>
      <c r="G2544" s="53" t="s">
        <v>569</v>
      </c>
      <c r="H2544" s="53" t="s">
        <v>570</v>
      </c>
      <c r="I2544" s="53" t="s">
        <v>827</v>
      </c>
      <c r="J2544" s="53" t="s">
        <v>571</v>
      </c>
      <c r="K2544" s="53" t="s">
        <v>826</v>
      </c>
      <c r="L2544" s="234">
        <v>3743.1323479999996</v>
      </c>
      <c r="M2544" s="234">
        <v>2482.319</v>
      </c>
      <c r="N2544" s="234">
        <v>0</v>
      </c>
      <c r="O2544" s="234">
        <v>391</v>
      </c>
      <c r="P2544" s="187">
        <v>3595501.7757802531</v>
      </c>
      <c r="Q2544" s="188">
        <v>0.96055961732193962</v>
      </c>
    </row>
    <row r="2545" spans="1:17" s="4" customFormat="1" ht="11.25" customHeight="1">
      <c r="A2545" s="124">
        <f t="shared" si="39"/>
        <v>544</v>
      </c>
      <c r="B2545" s="53" t="s">
        <v>531</v>
      </c>
      <c r="C2545" s="249">
        <v>8</v>
      </c>
      <c r="D2545" s="55">
        <v>36582</v>
      </c>
      <c r="E2545" s="92">
        <v>500</v>
      </c>
      <c r="F2545" s="53" t="s">
        <v>520</v>
      </c>
      <c r="G2545" s="53" t="s">
        <v>569</v>
      </c>
      <c r="H2545" s="53" t="s">
        <v>570</v>
      </c>
      <c r="I2545" s="53" t="s">
        <v>827</v>
      </c>
      <c r="J2545" s="53" t="s">
        <v>571</v>
      </c>
      <c r="K2545" s="53" t="s">
        <v>826</v>
      </c>
      <c r="L2545" s="234">
        <v>3230.863488</v>
      </c>
      <c r="M2545" s="234">
        <v>2166.4670000000001</v>
      </c>
      <c r="N2545" s="234">
        <v>0</v>
      </c>
      <c r="O2545" s="234">
        <v>798</v>
      </c>
      <c r="P2545" s="187">
        <v>3153379.2440789682</v>
      </c>
      <c r="Q2545" s="188">
        <v>0.97601748133004629</v>
      </c>
    </row>
    <row r="2546" spans="1:17" ht="11.25" customHeight="1">
      <c r="A2546" s="124">
        <f t="shared" si="39"/>
        <v>544</v>
      </c>
      <c r="B2546" s="53" t="s">
        <v>531</v>
      </c>
      <c r="C2546" s="249">
        <v>9</v>
      </c>
      <c r="D2546" s="55">
        <v>38925</v>
      </c>
      <c r="E2546" s="92">
        <v>500</v>
      </c>
      <c r="F2546" s="53" t="s">
        <v>520</v>
      </c>
      <c r="G2546" s="53" t="s">
        <v>569</v>
      </c>
      <c r="H2546" s="53" t="s">
        <v>570</v>
      </c>
      <c r="I2546" s="53" t="s">
        <v>827</v>
      </c>
      <c r="J2546" s="53" t="s">
        <v>571</v>
      </c>
      <c r="K2546" s="53" t="s">
        <v>826</v>
      </c>
      <c r="L2546" s="234">
        <v>3812.007967</v>
      </c>
      <c r="M2546" s="234">
        <v>2558.2620000000002</v>
      </c>
      <c r="N2546" s="234">
        <v>0</v>
      </c>
      <c r="O2546" s="234">
        <v>236</v>
      </c>
      <c r="P2546" s="187">
        <v>3700893.1324150199</v>
      </c>
      <c r="Q2546" s="188">
        <v>0.97085136349480772</v>
      </c>
    </row>
    <row r="2547" spans="1:17" s="4" customFormat="1" ht="11.25" customHeight="1">
      <c r="A2547" s="124">
        <f t="shared" si="39"/>
        <v>544</v>
      </c>
      <c r="B2547" s="53" t="s">
        <v>531</v>
      </c>
      <c r="C2547" s="249">
        <v>10</v>
      </c>
      <c r="D2547" s="55">
        <v>39149</v>
      </c>
      <c r="E2547" s="92">
        <v>500</v>
      </c>
      <c r="F2547" s="53" t="s">
        <v>520</v>
      </c>
      <c r="G2547" s="53" t="s">
        <v>569</v>
      </c>
      <c r="H2547" s="53" t="s">
        <v>570</v>
      </c>
      <c r="I2547" s="53" t="s">
        <v>827</v>
      </c>
      <c r="J2547" s="53" t="s">
        <v>571</v>
      </c>
      <c r="K2547" s="53" t="s">
        <v>826</v>
      </c>
      <c r="L2547" s="234">
        <v>3466.544335</v>
      </c>
      <c r="M2547" s="234">
        <v>2256.6624999999999</v>
      </c>
      <c r="N2547" s="234">
        <v>0</v>
      </c>
      <c r="O2547" s="234">
        <v>202</v>
      </c>
      <c r="P2547" s="187">
        <v>3268320.746242905</v>
      </c>
      <c r="Q2547" s="188">
        <v>0.94281810079400152</v>
      </c>
    </row>
    <row r="2548" spans="1:17" ht="11.25" customHeight="1">
      <c r="A2548" s="124">
        <f t="shared" si="39"/>
        <v>544</v>
      </c>
      <c r="B2548" s="53" t="s">
        <v>531</v>
      </c>
      <c r="C2548" s="249">
        <v>11</v>
      </c>
      <c r="D2548" s="55">
        <v>41074</v>
      </c>
      <c r="E2548" s="92">
        <v>500</v>
      </c>
      <c r="F2548" s="53" t="s">
        <v>520</v>
      </c>
      <c r="G2548" s="53" t="s">
        <v>569</v>
      </c>
      <c r="H2548" s="53" t="s">
        <v>570</v>
      </c>
      <c r="I2548" s="53" t="s">
        <v>827</v>
      </c>
      <c r="J2548" s="53" t="s">
        <v>571</v>
      </c>
      <c r="K2548" s="53" t="s">
        <v>826</v>
      </c>
      <c r="L2548" s="234">
        <v>3888.10484</v>
      </c>
      <c r="M2548" s="234">
        <v>2538.616</v>
      </c>
      <c r="N2548" s="234">
        <v>0</v>
      </c>
      <c r="O2548" s="234">
        <v>113</v>
      </c>
      <c r="P2548" s="187">
        <v>3674920.6226880639</v>
      </c>
      <c r="Q2548" s="188">
        <v>0.94517014687496548</v>
      </c>
    </row>
    <row r="2549" spans="1:17" ht="11.25" customHeight="1">
      <c r="A2549" s="124">
        <f t="shared" si="39"/>
        <v>544</v>
      </c>
      <c r="B2549" s="53" t="s">
        <v>531</v>
      </c>
      <c r="C2549" s="249">
        <v>12</v>
      </c>
      <c r="D2549" s="55">
        <v>41355</v>
      </c>
      <c r="E2549" s="92">
        <v>500</v>
      </c>
      <c r="F2549" s="53" t="s">
        <v>520</v>
      </c>
      <c r="G2549" s="53" t="s">
        <v>569</v>
      </c>
      <c r="H2549" s="53" t="s">
        <v>570</v>
      </c>
      <c r="I2549" s="53" t="s">
        <v>827</v>
      </c>
      <c r="J2549" s="53" t="s">
        <v>571</v>
      </c>
      <c r="K2549" s="53" t="s">
        <v>826</v>
      </c>
      <c r="L2549" s="234">
        <v>3858.7816859999998</v>
      </c>
      <c r="M2549" s="234">
        <v>2527.7759999999998</v>
      </c>
      <c r="N2549" s="234">
        <v>0</v>
      </c>
      <c r="O2549" s="234">
        <v>151</v>
      </c>
      <c r="P2549" s="187">
        <v>3659995.9898737678</v>
      </c>
      <c r="Q2549" s="188">
        <v>0.94848485550570438</v>
      </c>
    </row>
    <row r="2550" spans="1:17" ht="11.25" customHeight="1">
      <c r="A2550" s="124">
        <f t="shared" si="39"/>
        <v>544</v>
      </c>
      <c r="B2550" s="53" t="s">
        <v>531</v>
      </c>
      <c r="C2550" s="249">
        <v>13</v>
      </c>
      <c r="D2550" s="55">
        <v>42222</v>
      </c>
      <c r="E2550" s="92">
        <v>500</v>
      </c>
      <c r="F2550" s="123" t="s">
        <v>520</v>
      </c>
      <c r="G2550" s="123" t="s">
        <v>569</v>
      </c>
      <c r="H2550" s="123" t="s">
        <v>570</v>
      </c>
      <c r="I2550" s="53" t="s">
        <v>827</v>
      </c>
      <c r="J2550" s="53" t="s">
        <v>571</v>
      </c>
      <c r="K2550" s="53" t="s">
        <v>826</v>
      </c>
      <c r="L2550" s="234">
        <v>3752.343687</v>
      </c>
      <c r="M2550" s="234">
        <v>2471.2469999999998</v>
      </c>
      <c r="N2550" s="234">
        <v>0</v>
      </c>
      <c r="O2550" s="234">
        <v>166</v>
      </c>
      <c r="P2550" s="187">
        <v>3577740.7913524681</v>
      </c>
      <c r="Q2550" s="188">
        <v>0.95346830935224725</v>
      </c>
    </row>
    <row r="2551" spans="1:17" ht="11.25" customHeight="1">
      <c r="A2551" s="267">
        <f t="shared" si="39"/>
        <v>545</v>
      </c>
      <c r="B2551" s="209" t="s">
        <v>408</v>
      </c>
      <c r="C2551" s="248">
        <v>0</v>
      </c>
      <c r="D2551" s="210"/>
      <c r="E2551" s="271">
        <f>SUM(E2552:E2553)</f>
        <v>0</v>
      </c>
      <c r="F2551" s="209" t="s">
        <v>532</v>
      </c>
      <c r="G2551" s="209" t="s">
        <v>728</v>
      </c>
      <c r="H2551" s="209" t="s">
        <v>56</v>
      </c>
      <c r="I2551" s="209" t="s">
        <v>94</v>
      </c>
      <c r="J2551" s="209"/>
      <c r="K2551" s="209"/>
      <c r="L2551" s="244">
        <v>0</v>
      </c>
      <c r="M2551" s="244">
        <v>0</v>
      </c>
      <c r="N2551" s="244">
        <v>0</v>
      </c>
      <c r="O2551" s="244">
        <v>0</v>
      </c>
      <c r="P2551" s="211">
        <v>0</v>
      </c>
      <c r="Q2551" s="212">
        <v>0</v>
      </c>
    </row>
    <row r="2552" spans="1:17" ht="11.25" customHeight="1">
      <c r="A2552" s="124">
        <f t="shared" si="39"/>
        <v>545</v>
      </c>
      <c r="B2552" s="53" t="s">
        <v>408</v>
      </c>
      <c r="C2552" s="249">
        <v>1</v>
      </c>
      <c r="D2552" s="55">
        <v>27445</v>
      </c>
      <c r="E2552" s="92">
        <v>0</v>
      </c>
      <c r="F2552" s="53" t="s">
        <v>532</v>
      </c>
      <c r="G2552" s="53" t="s">
        <v>728</v>
      </c>
      <c r="H2552" s="53" t="s">
        <v>56</v>
      </c>
      <c r="I2552" s="53" t="s">
        <v>94</v>
      </c>
      <c r="J2552" s="53"/>
      <c r="K2552" s="53"/>
      <c r="L2552" s="205">
        <v>0</v>
      </c>
      <c r="M2552" s="205">
        <v>0</v>
      </c>
      <c r="N2552" s="205">
        <v>0</v>
      </c>
      <c r="O2552" s="205">
        <v>0</v>
      </c>
      <c r="P2552" s="187">
        <v>0</v>
      </c>
      <c r="Q2552" s="188">
        <v>0</v>
      </c>
    </row>
    <row r="2553" spans="1:17" s="4" customFormat="1" ht="11.25" customHeight="1">
      <c r="A2553" s="124">
        <f t="shared" si="39"/>
        <v>545</v>
      </c>
      <c r="B2553" s="53" t="s">
        <v>408</v>
      </c>
      <c r="C2553" s="249">
        <v>2</v>
      </c>
      <c r="D2553" s="55">
        <v>27442</v>
      </c>
      <c r="E2553" s="92">
        <v>0</v>
      </c>
      <c r="F2553" s="53" t="s">
        <v>532</v>
      </c>
      <c r="G2553" s="53" t="s">
        <v>728</v>
      </c>
      <c r="H2553" s="53" t="s">
        <v>56</v>
      </c>
      <c r="I2553" s="53" t="s">
        <v>94</v>
      </c>
      <c r="J2553" s="53"/>
      <c r="K2553" s="53"/>
      <c r="L2553" s="205">
        <v>0</v>
      </c>
      <c r="M2553" s="205">
        <v>0</v>
      </c>
      <c r="N2553" s="205">
        <v>0</v>
      </c>
      <c r="O2553" s="205">
        <v>0</v>
      </c>
      <c r="P2553" s="187">
        <v>0</v>
      </c>
      <c r="Q2553" s="188">
        <v>0</v>
      </c>
    </row>
    <row r="2554" spans="1:17" ht="11.25" customHeight="1">
      <c r="A2554" s="267">
        <f t="shared" si="39"/>
        <v>546</v>
      </c>
      <c r="B2554" s="209" t="s">
        <v>835</v>
      </c>
      <c r="C2554" s="248">
        <v>0</v>
      </c>
      <c r="D2554" s="210"/>
      <c r="E2554" s="271">
        <f>SUM(E2555:E2558)</f>
        <v>400</v>
      </c>
      <c r="F2554" s="258" t="s">
        <v>879</v>
      </c>
      <c r="G2554" s="209" t="s">
        <v>326</v>
      </c>
      <c r="H2554" s="209" t="s">
        <v>838</v>
      </c>
      <c r="I2554" s="209" t="s">
        <v>94</v>
      </c>
      <c r="J2554" s="209"/>
      <c r="K2554" s="209"/>
      <c r="L2554" s="244">
        <v>1819.2878499999999</v>
      </c>
      <c r="M2554" s="244">
        <v>0</v>
      </c>
      <c r="N2554" s="244">
        <v>0</v>
      </c>
      <c r="O2554" s="244">
        <v>0</v>
      </c>
      <c r="P2554" s="211">
        <v>0</v>
      </c>
      <c r="Q2554" s="212">
        <v>0</v>
      </c>
    </row>
    <row r="2555" spans="1:17" ht="11.25" customHeight="1">
      <c r="A2555" s="124">
        <f t="shared" si="39"/>
        <v>546</v>
      </c>
      <c r="B2555" s="53" t="s">
        <v>835</v>
      </c>
      <c r="C2555" s="249">
        <v>1</v>
      </c>
      <c r="D2555" s="55">
        <v>38871</v>
      </c>
      <c r="E2555" s="8">
        <v>100</v>
      </c>
      <c r="F2555" s="53" t="s">
        <v>879</v>
      </c>
      <c r="G2555" s="53" t="s">
        <v>326</v>
      </c>
      <c r="H2555" s="53" t="s">
        <v>838</v>
      </c>
      <c r="I2555" s="53" t="s">
        <v>94</v>
      </c>
      <c r="J2555" s="53"/>
      <c r="K2555" s="53"/>
      <c r="L2555" s="234">
        <v>498.35569999999996</v>
      </c>
      <c r="M2555" s="205">
        <v>0</v>
      </c>
      <c r="N2555" s="205">
        <v>0</v>
      </c>
      <c r="O2555" s="205">
        <v>0</v>
      </c>
      <c r="P2555" s="187">
        <v>0</v>
      </c>
      <c r="Q2555" s="188">
        <v>0</v>
      </c>
    </row>
    <row r="2556" spans="1:17" ht="11.25" customHeight="1">
      <c r="A2556" s="124">
        <f t="shared" si="39"/>
        <v>546</v>
      </c>
      <c r="B2556" s="53" t="s">
        <v>835</v>
      </c>
      <c r="C2556" s="249">
        <v>2</v>
      </c>
      <c r="D2556" s="55">
        <v>38891</v>
      </c>
      <c r="E2556" s="8">
        <v>100</v>
      </c>
      <c r="F2556" s="53" t="s">
        <v>879</v>
      </c>
      <c r="G2556" s="53" t="s">
        <v>326</v>
      </c>
      <c r="H2556" s="53" t="s">
        <v>838</v>
      </c>
      <c r="I2556" s="53" t="s">
        <v>94</v>
      </c>
      <c r="J2556" s="53"/>
      <c r="K2556" s="53"/>
      <c r="L2556" s="234">
        <v>441.86954999999995</v>
      </c>
      <c r="M2556" s="205">
        <v>0</v>
      </c>
      <c r="N2556" s="205">
        <v>0</v>
      </c>
      <c r="O2556" s="205">
        <v>0</v>
      </c>
      <c r="P2556" s="187">
        <v>0</v>
      </c>
      <c r="Q2556" s="188">
        <v>0</v>
      </c>
    </row>
    <row r="2557" spans="1:17" ht="11.25" customHeight="1">
      <c r="A2557" s="124">
        <f t="shared" si="39"/>
        <v>546</v>
      </c>
      <c r="B2557" s="53" t="s">
        <v>835</v>
      </c>
      <c r="C2557" s="249">
        <v>3</v>
      </c>
      <c r="D2557" s="55">
        <v>38945</v>
      </c>
      <c r="E2557" s="8">
        <v>100</v>
      </c>
      <c r="F2557" s="53" t="s">
        <v>879</v>
      </c>
      <c r="G2557" s="53" t="s">
        <v>326</v>
      </c>
      <c r="H2557" s="53" t="s">
        <v>838</v>
      </c>
      <c r="I2557" s="53" t="s">
        <v>94</v>
      </c>
      <c r="J2557" s="53"/>
      <c r="K2557" s="53"/>
      <c r="L2557" s="234">
        <v>443.13319999999993</v>
      </c>
      <c r="M2557" s="205">
        <v>0</v>
      </c>
      <c r="N2557" s="205">
        <v>0</v>
      </c>
      <c r="O2557" s="205">
        <v>0</v>
      </c>
      <c r="P2557" s="187">
        <v>0</v>
      </c>
      <c r="Q2557" s="188">
        <v>0</v>
      </c>
    </row>
    <row r="2558" spans="1:17" s="277" customFormat="1" ht="11.25" customHeight="1">
      <c r="A2558" s="124">
        <f t="shared" si="39"/>
        <v>546</v>
      </c>
      <c r="B2558" s="53" t="s">
        <v>835</v>
      </c>
      <c r="C2558" s="249">
        <v>4</v>
      </c>
      <c r="D2558" s="55">
        <v>38990</v>
      </c>
      <c r="E2558" s="8">
        <v>100</v>
      </c>
      <c r="F2558" s="53" t="s">
        <v>879</v>
      </c>
      <c r="G2558" s="53" t="s">
        <v>326</v>
      </c>
      <c r="H2558" s="53" t="s">
        <v>838</v>
      </c>
      <c r="I2558" s="53" t="s">
        <v>94</v>
      </c>
      <c r="J2558" s="53"/>
      <c r="K2558" s="53"/>
      <c r="L2558" s="234">
        <v>435.92939999999993</v>
      </c>
      <c r="M2558" s="205">
        <v>0</v>
      </c>
      <c r="N2558" s="205">
        <v>0</v>
      </c>
      <c r="O2558" s="205">
        <v>0</v>
      </c>
      <c r="P2558" s="187">
        <v>0</v>
      </c>
      <c r="Q2558" s="188">
        <v>0</v>
      </c>
    </row>
    <row r="2559" spans="1:17" ht="11.25" customHeight="1">
      <c r="A2559" s="267">
        <f t="shared" si="39"/>
        <v>547</v>
      </c>
      <c r="B2559" s="209" t="s">
        <v>1140</v>
      </c>
      <c r="C2559" s="248">
        <v>0</v>
      </c>
      <c r="D2559" s="210"/>
      <c r="E2559" s="271">
        <f>SUM(E2560:E2561)</f>
        <v>1040</v>
      </c>
      <c r="F2559" s="209" t="s">
        <v>955</v>
      </c>
      <c r="G2559" s="209" t="s">
        <v>326</v>
      </c>
      <c r="H2559" s="256" t="s">
        <v>1161</v>
      </c>
      <c r="I2559" s="209" t="s">
        <v>827</v>
      </c>
      <c r="J2559" s="209" t="s">
        <v>571</v>
      </c>
      <c r="K2559" s="209" t="s">
        <v>826</v>
      </c>
      <c r="L2559" s="244">
        <v>3643.33</v>
      </c>
      <c r="M2559" s="244">
        <v>3001.1809999999996</v>
      </c>
      <c r="N2559" s="244">
        <v>146.20099999999999</v>
      </c>
      <c r="O2559" s="244">
        <v>549.13500000000204</v>
      </c>
      <c r="P2559" s="211">
        <v>3617446.780024189</v>
      </c>
      <c r="Q2559" s="212">
        <v>0.99289572452239827</v>
      </c>
    </row>
    <row r="2560" spans="1:17" ht="11.25" customHeight="1">
      <c r="A2560" s="124">
        <f t="shared" si="39"/>
        <v>547</v>
      </c>
      <c r="B2560" s="53" t="s">
        <v>1140</v>
      </c>
      <c r="C2560" s="249">
        <v>1</v>
      </c>
      <c r="D2560" s="55">
        <v>42365</v>
      </c>
      <c r="E2560" s="92">
        <v>520</v>
      </c>
      <c r="F2560" s="123" t="s">
        <v>955</v>
      </c>
      <c r="G2560" s="123" t="s">
        <v>326</v>
      </c>
      <c r="H2560" s="123" t="s">
        <v>1161</v>
      </c>
      <c r="I2560" s="53" t="s">
        <v>827</v>
      </c>
      <c r="J2560" s="53" t="s">
        <v>571</v>
      </c>
      <c r="K2560" s="53" t="s">
        <v>826</v>
      </c>
      <c r="L2560" s="234">
        <v>2158.2254573779269</v>
      </c>
      <c r="M2560" s="234">
        <v>1782.2159999999999</v>
      </c>
      <c r="N2560" s="234">
        <v>75.022999999999996</v>
      </c>
      <c r="O2560" s="234">
        <v>242.24400000000242</v>
      </c>
      <c r="P2560" s="187">
        <v>2137082.8069182583</v>
      </c>
      <c r="Q2560" s="188">
        <v>0.99020368776237344</v>
      </c>
    </row>
    <row r="2561" spans="1:17" ht="11.25" customHeight="1">
      <c r="A2561" s="124">
        <f t="shared" si="39"/>
        <v>547</v>
      </c>
      <c r="B2561" s="53" t="s">
        <v>1140</v>
      </c>
      <c r="C2561" s="249">
        <v>2</v>
      </c>
      <c r="D2561" s="55">
        <v>42459</v>
      </c>
      <c r="E2561" s="92">
        <v>520</v>
      </c>
      <c r="F2561" s="123" t="s">
        <v>955</v>
      </c>
      <c r="G2561" s="123" t="s">
        <v>326</v>
      </c>
      <c r="H2561" s="123" t="s">
        <v>1161</v>
      </c>
      <c r="I2561" s="53" t="s">
        <v>827</v>
      </c>
      <c r="J2561" s="53" t="s">
        <v>571</v>
      </c>
      <c r="K2561" s="53" t="s">
        <v>826</v>
      </c>
      <c r="L2561" s="234">
        <v>1485.104542622073</v>
      </c>
      <c r="M2561" s="234">
        <v>1218.9649999999999</v>
      </c>
      <c r="N2561" s="234">
        <v>71.177999999999997</v>
      </c>
      <c r="O2561" s="234">
        <v>306.89099999999962</v>
      </c>
      <c r="P2561" s="187">
        <v>1480363.9731059298</v>
      </c>
      <c r="Q2561" s="188">
        <v>0.99680792201485457</v>
      </c>
    </row>
    <row r="2562" spans="1:17" s="4" customFormat="1" ht="11.25" customHeight="1">
      <c r="A2562" s="267">
        <f t="shared" si="39"/>
        <v>548</v>
      </c>
      <c r="B2562" s="209" t="s">
        <v>321</v>
      </c>
      <c r="C2562" s="248">
        <v>0</v>
      </c>
      <c r="D2562" s="210"/>
      <c r="E2562" s="271">
        <f>SUM(E2563:E2570)</f>
        <v>2270</v>
      </c>
      <c r="F2562" s="209" t="s">
        <v>315</v>
      </c>
      <c r="G2562" s="209" t="s">
        <v>728</v>
      </c>
      <c r="H2562" s="209" t="s">
        <v>318</v>
      </c>
      <c r="I2562" s="209" t="s">
        <v>827</v>
      </c>
      <c r="J2562" s="209" t="s">
        <v>571</v>
      </c>
      <c r="K2562" s="209" t="s">
        <v>826</v>
      </c>
      <c r="L2562" s="244">
        <v>9320.9080621583926</v>
      </c>
      <c r="M2562" s="244">
        <v>6850.5851700000003</v>
      </c>
      <c r="N2562" s="244">
        <v>80.657830000000018</v>
      </c>
      <c r="O2562" s="244">
        <v>13352.252864945915</v>
      </c>
      <c r="P2562" s="211">
        <v>10601092.138766846</v>
      </c>
      <c r="Q2562" s="212">
        <v>1.1373454247237802</v>
      </c>
    </row>
    <row r="2563" spans="1:17" ht="11.25" customHeight="1">
      <c r="A2563" s="124">
        <f t="shared" ref="A2563:A2623" si="40">IF(C2563&gt;0,A2562,A2562+1)</f>
        <v>548</v>
      </c>
      <c r="B2563" s="53" t="s">
        <v>321</v>
      </c>
      <c r="C2563" s="249">
        <v>1</v>
      </c>
      <c r="D2563" s="55">
        <v>30033</v>
      </c>
      <c r="E2563" s="92">
        <v>210</v>
      </c>
      <c r="F2563" s="53" t="s">
        <v>315</v>
      </c>
      <c r="G2563" s="53" t="s">
        <v>728</v>
      </c>
      <c r="H2563" s="53" t="s">
        <v>318</v>
      </c>
      <c r="I2563" s="53" t="s">
        <v>827</v>
      </c>
      <c r="J2563" s="53" t="s">
        <v>571</v>
      </c>
      <c r="K2563" s="53" t="s">
        <v>826</v>
      </c>
      <c r="L2563" s="234">
        <v>473.09765906169292</v>
      </c>
      <c r="M2563" s="234">
        <v>411.55885999999998</v>
      </c>
      <c r="N2563" s="234">
        <v>5.3171399999999984</v>
      </c>
      <c r="O2563" s="234">
        <v>2150.8736210774341</v>
      </c>
      <c r="P2563" s="187">
        <v>641842.43574968353</v>
      </c>
      <c r="Q2563" s="188">
        <v>1.3566806418418274</v>
      </c>
    </row>
    <row r="2564" spans="1:17" s="4" customFormat="1" ht="11.25" customHeight="1">
      <c r="A2564" s="124">
        <f t="shared" si="40"/>
        <v>548</v>
      </c>
      <c r="B2564" s="53" t="s">
        <v>321</v>
      </c>
      <c r="C2564" s="249">
        <v>2</v>
      </c>
      <c r="D2564" s="55">
        <v>30331</v>
      </c>
      <c r="E2564" s="92">
        <v>210</v>
      </c>
      <c r="F2564" s="53" t="s">
        <v>315</v>
      </c>
      <c r="G2564" s="53" t="s">
        <v>728</v>
      </c>
      <c r="H2564" s="53" t="s">
        <v>318</v>
      </c>
      <c r="I2564" s="53" t="s">
        <v>827</v>
      </c>
      <c r="J2564" s="53" t="s">
        <v>571</v>
      </c>
      <c r="K2564" s="53" t="s">
        <v>826</v>
      </c>
      <c r="L2564" s="234">
        <v>510.1245061779498</v>
      </c>
      <c r="M2564" s="234">
        <v>441.59813000000003</v>
      </c>
      <c r="N2564" s="234">
        <v>5.583870000000001</v>
      </c>
      <c r="O2564" s="234">
        <v>1485.4937346042627</v>
      </c>
      <c r="P2564" s="187">
        <v>685983.37307254493</v>
      </c>
      <c r="Q2564" s="188">
        <v>1.3447371470392548</v>
      </c>
    </row>
    <row r="2565" spans="1:17" s="4" customFormat="1" ht="11.25" customHeight="1">
      <c r="A2565" s="124">
        <f t="shared" si="40"/>
        <v>548</v>
      </c>
      <c r="B2565" s="53" t="s">
        <v>321</v>
      </c>
      <c r="C2565" s="249">
        <v>3</v>
      </c>
      <c r="D2565" s="55">
        <v>30756</v>
      </c>
      <c r="E2565" s="92">
        <v>210</v>
      </c>
      <c r="F2565" s="53" t="s">
        <v>315</v>
      </c>
      <c r="G2565" s="53" t="s">
        <v>728</v>
      </c>
      <c r="H2565" s="53" t="s">
        <v>318</v>
      </c>
      <c r="I2565" s="53" t="s">
        <v>827</v>
      </c>
      <c r="J2565" s="53" t="s">
        <v>571</v>
      </c>
      <c r="K2565" s="53" t="s">
        <v>826</v>
      </c>
      <c r="L2565" s="234">
        <v>784.54296478183028</v>
      </c>
      <c r="M2565" s="234">
        <v>592.08303999999998</v>
      </c>
      <c r="N2565" s="234">
        <v>5.2709599999999988</v>
      </c>
      <c r="O2565" s="234">
        <v>1910.4351504765984</v>
      </c>
      <c r="P2565" s="187">
        <v>915212.99606714607</v>
      </c>
      <c r="Q2565" s="188">
        <v>1.1665556089992513</v>
      </c>
    </row>
    <row r="2566" spans="1:17" ht="11.25" customHeight="1">
      <c r="A2566" s="124">
        <f t="shared" si="40"/>
        <v>548</v>
      </c>
      <c r="B2566" s="53" t="s">
        <v>321</v>
      </c>
      <c r="C2566" s="249">
        <v>4</v>
      </c>
      <c r="D2566" s="55">
        <v>31480</v>
      </c>
      <c r="E2566" s="92">
        <v>210</v>
      </c>
      <c r="F2566" s="53" t="s">
        <v>315</v>
      </c>
      <c r="G2566" s="53" t="s">
        <v>728</v>
      </c>
      <c r="H2566" s="53" t="s">
        <v>318</v>
      </c>
      <c r="I2566" s="53" t="s">
        <v>827</v>
      </c>
      <c r="J2566" s="53" t="s">
        <v>571</v>
      </c>
      <c r="K2566" s="53" t="s">
        <v>826</v>
      </c>
      <c r="L2566" s="234">
        <v>753.44736641902114</v>
      </c>
      <c r="M2566" s="234">
        <v>618.74641000000008</v>
      </c>
      <c r="N2566" s="234">
        <v>7.5665899999999997</v>
      </c>
      <c r="O2566" s="234">
        <v>1006.5519974295812</v>
      </c>
      <c r="P2566" s="187">
        <v>957438.97991450306</v>
      </c>
      <c r="Q2566" s="188">
        <v>1.2707443447111795</v>
      </c>
    </row>
    <row r="2567" spans="1:17" s="4" customFormat="1" ht="11.25" customHeight="1">
      <c r="A2567" s="124">
        <f t="shared" si="40"/>
        <v>548</v>
      </c>
      <c r="B2567" s="53" t="s">
        <v>321</v>
      </c>
      <c r="C2567" s="249">
        <v>5</v>
      </c>
      <c r="D2567" s="55">
        <v>31678</v>
      </c>
      <c r="E2567" s="92">
        <v>210</v>
      </c>
      <c r="F2567" s="53" t="s">
        <v>315</v>
      </c>
      <c r="G2567" s="53" t="s">
        <v>728</v>
      </c>
      <c r="H2567" s="53" t="s">
        <v>318</v>
      </c>
      <c r="I2567" s="53" t="s">
        <v>827</v>
      </c>
      <c r="J2567" s="53" t="s">
        <v>571</v>
      </c>
      <c r="K2567" s="53" t="s">
        <v>826</v>
      </c>
      <c r="L2567" s="234">
        <v>597.25397842306006</v>
      </c>
      <c r="M2567" s="234">
        <v>490.20666</v>
      </c>
      <c r="N2567" s="234">
        <v>6.6063400000000012</v>
      </c>
      <c r="O2567" s="234">
        <v>844.11384813109134</v>
      </c>
      <c r="P2567" s="187">
        <v>759863.25442987273</v>
      </c>
      <c r="Q2567" s="188">
        <v>1.2722615200256224</v>
      </c>
    </row>
    <row r="2568" spans="1:17" ht="11.25" customHeight="1">
      <c r="A2568" s="124">
        <f t="shared" si="40"/>
        <v>548</v>
      </c>
      <c r="B2568" s="53" t="s">
        <v>321</v>
      </c>
      <c r="C2568" s="249">
        <v>6</v>
      </c>
      <c r="D2568" s="55">
        <v>32099</v>
      </c>
      <c r="E2568" s="92">
        <v>210</v>
      </c>
      <c r="F2568" s="53" t="s">
        <v>315</v>
      </c>
      <c r="G2568" s="53" t="s">
        <v>728</v>
      </c>
      <c r="H2568" s="53" t="s">
        <v>318</v>
      </c>
      <c r="I2568" s="53" t="s">
        <v>827</v>
      </c>
      <c r="J2568" s="53" t="s">
        <v>571</v>
      </c>
      <c r="K2568" s="53" t="s">
        <v>826</v>
      </c>
      <c r="L2568" s="234">
        <v>693.26685529483802</v>
      </c>
      <c r="M2568" s="234">
        <v>578.02688999999998</v>
      </c>
      <c r="N2568" s="234">
        <v>5.9241099999999989</v>
      </c>
      <c r="O2568" s="234">
        <v>1081.3687479918603</v>
      </c>
      <c r="P2568" s="187">
        <v>892637.62589072599</v>
      </c>
      <c r="Q2568" s="188">
        <v>1.2875815698863866</v>
      </c>
    </row>
    <row r="2569" spans="1:17" ht="11.25" customHeight="1">
      <c r="A2569" s="124">
        <f t="shared" si="40"/>
        <v>548</v>
      </c>
      <c r="B2569" s="53" t="s">
        <v>321</v>
      </c>
      <c r="C2569" s="249">
        <v>7</v>
      </c>
      <c r="D2569" s="55">
        <v>36160</v>
      </c>
      <c r="E2569" s="92">
        <v>210</v>
      </c>
      <c r="F2569" s="53" t="s">
        <v>315</v>
      </c>
      <c r="G2569" s="53" t="s">
        <v>728</v>
      </c>
      <c r="H2569" s="53" t="s">
        <v>318</v>
      </c>
      <c r="I2569" s="53" t="s">
        <v>827</v>
      </c>
      <c r="J2569" s="53" t="s">
        <v>571</v>
      </c>
      <c r="K2569" s="53" t="s">
        <v>826</v>
      </c>
      <c r="L2569" s="234">
        <v>967.98912220000011</v>
      </c>
      <c r="M2569" s="234">
        <v>769.94030000000009</v>
      </c>
      <c r="N2569" s="234">
        <v>8.9197000000000024</v>
      </c>
      <c r="O2569" s="234">
        <v>1275.2565063724965</v>
      </c>
      <c r="P2569" s="187">
        <v>1190502.2997123974</v>
      </c>
      <c r="Q2569" s="188">
        <v>1.2298715681914687</v>
      </c>
    </row>
    <row r="2570" spans="1:17" ht="11.25" customHeight="1">
      <c r="A2570" s="124">
        <f t="shared" si="40"/>
        <v>548</v>
      </c>
      <c r="B2570" s="53" t="s">
        <v>321</v>
      </c>
      <c r="C2570" s="249">
        <v>8</v>
      </c>
      <c r="D2570" s="55">
        <v>43750</v>
      </c>
      <c r="E2570" s="92">
        <v>800</v>
      </c>
      <c r="F2570" s="123" t="s">
        <v>315</v>
      </c>
      <c r="G2570" s="123" t="s">
        <v>728</v>
      </c>
      <c r="H2570" s="123" t="s">
        <v>318</v>
      </c>
      <c r="I2570" s="53" t="s">
        <v>827</v>
      </c>
      <c r="J2570" s="53" t="s">
        <v>571</v>
      </c>
      <c r="K2570" s="53" t="s">
        <v>826</v>
      </c>
      <c r="L2570" s="234">
        <v>4541.1856097999998</v>
      </c>
      <c r="M2570" s="234">
        <v>2948.42488</v>
      </c>
      <c r="N2570" s="234">
        <v>35.469120000000011</v>
      </c>
      <c r="O2570" s="234">
        <v>3598.1592588625899</v>
      </c>
      <c r="P2570" s="187">
        <v>4557611.1739299698</v>
      </c>
      <c r="Q2570" s="188">
        <v>1.0036170210912594</v>
      </c>
    </row>
    <row r="2571" spans="1:17" ht="11.25" customHeight="1">
      <c r="A2571" s="267">
        <f t="shared" si="40"/>
        <v>549</v>
      </c>
      <c r="B2571" s="209" t="s">
        <v>1139</v>
      </c>
      <c r="C2571" s="248">
        <v>0</v>
      </c>
      <c r="D2571" s="210"/>
      <c r="E2571" s="271">
        <f>SUM(E2572:E2575)</f>
        <v>540</v>
      </c>
      <c r="F2571" s="209" t="s">
        <v>532</v>
      </c>
      <c r="G2571" s="209" t="s">
        <v>326</v>
      </c>
      <c r="H2571" s="209" t="s">
        <v>1101</v>
      </c>
      <c r="I2571" s="209" t="s">
        <v>827</v>
      </c>
      <c r="J2571" s="209" t="s">
        <v>571</v>
      </c>
      <c r="K2571" s="209" t="s">
        <v>826</v>
      </c>
      <c r="L2571" s="244">
        <v>3522.308414062501</v>
      </c>
      <c r="M2571" s="244">
        <v>2523.2892319999987</v>
      </c>
      <c r="N2571" s="244">
        <v>0</v>
      </c>
      <c r="O2571" s="244">
        <v>457.33385600000008</v>
      </c>
      <c r="P2571" s="211">
        <v>3723114.5785413212</v>
      </c>
      <c r="Q2571" s="212">
        <v>1.0570098188100507</v>
      </c>
    </row>
    <row r="2572" spans="1:17" ht="11.25" customHeight="1">
      <c r="A2572" s="124">
        <f t="shared" si="40"/>
        <v>549</v>
      </c>
      <c r="B2572" s="53" t="s">
        <v>1139</v>
      </c>
      <c r="C2572" s="249">
        <v>1</v>
      </c>
      <c r="D2572" s="55">
        <v>40283</v>
      </c>
      <c r="E2572" s="92">
        <v>135</v>
      </c>
      <c r="F2572" s="53" t="s">
        <v>532</v>
      </c>
      <c r="G2572" s="53" t="s">
        <v>326</v>
      </c>
      <c r="H2572" s="53" t="s">
        <v>1100</v>
      </c>
      <c r="I2572" s="53" t="s">
        <v>827</v>
      </c>
      <c r="J2572" s="53" t="s">
        <v>571</v>
      </c>
      <c r="K2572" s="53" t="s">
        <v>826</v>
      </c>
      <c r="L2572" s="234">
        <v>831.60935566321598</v>
      </c>
      <c r="M2572" s="234">
        <v>588.74881285343372</v>
      </c>
      <c r="N2572" s="234">
        <v>0</v>
      </c>
      <c r="O2572" s="234">
        <v>137.31166474999998</v>
      </c>
      <c r="P2572" s="187">
        <v>868785.47590543376</v>
      </c>
      <c r="Q2572" s="188">
        <v>1.0447038263687758</v>
      </c>
    </row>
    <row r="2573" spans="1:17" s="4" customFormat="1" ht="11.25" customHeight="1">
      <c r="A2573" s="124">
        <f t="shared" si="40"/>
        <v>549</v>
      </c>
      <c r="B2573" s="53" t="s">
        <v>1139</v>
      </c>
      <c r="C2573" s="249">
        <v>2</v>
      </c>
      <c r="D2573" s="55">
        <v>40334</v>
      </c>
      <c r="E2573" s="92">
        <v>135</v>
      </c>
      <c r="F2573" s="53" t="s">
        <v>532</v>
      </c>
      <c r="G2573" s="53" t="s">
        <v>326</v>
      </c>
      <c r="H2573" s="53" t="s">
        <v>1100</v>
      </c>
      <c r="I2573" s="53" t="s">
        <v>827</v>
      </c>
      <c r="J2573" s="53" t="s">
        <v>571</v>
      </c>
      <c r="K2573" s="53" t="s">
        <v>826</v>
      </c>
      <c r="L2573" s="234">
        <v>892.67842091129296</v>
      </c>
      <c r="M2573" s="234">
        <v>627.90433698752929</v>
      </c>
      <c r="N2573" s="234">
        <v>0</v>
      </c>
      <c r="O2573" s="234">
        <v>100.93228775</v>
      </c>
      <c r="P2573" s="187">
        <v>926436.88010725356</v>
      </c>
      <c r="Q2573" s="188">
        <v>1.0378170440834653</v>
      </c>
    </row>
    <row r="2574" spans="1:17" ht="11.25" customHeight="1">
      <c r="A2574" s="124">
        <f t="shared" si="40"/>
        <v>549</v>
      </c>
      <c r="B2574" s="53" t="s">
        <v>1139</v>
      </c>
      <c r="C2574" s="249">
        <v>3</v>
      </c>
      <c r="D2574" s="55">
        <v>40461</v>
      </c>
      <c r="E2574" s="92">
        <v>135</v>
      </c>
      <c r="F2574" s="53" t="s">
        <v>532</v>
      </c>
      <c r="G2574" s="53" t="s">
        <v>326</v>
      </c>
      <c r="H2574" s="53" t="s">
        <v>1100</v>
      </c>
      <c r="I2574" s="53" t="s">
        <v>827</v>
      </c>
      <c r="J2574" s="53" t="s">
        <v>571</v>
      </c>
      <c r="K2574" s="53" t="s">
        <v>826</v>
      </c>
      <c r="L2574" s="234">
        <v>880.59502926248751</v>
      </c>
      <c r="M2574" s="234">
        <v>641.33787761570886</v>
      </c>
      <c r="N2574" s="234">
        <v>0</v>
      </c>
      <c r="O2574" s="234">
        <v>121.32850375000012</v>
      </c>
      <c r="P2574" s="187">
        <v>946308.72323840973</v>
      </c>
      <c r="Q2574" s="188">
        <v>1.0746241936329783</v>
      </c>
    </row>
    <row r="2575" spans="1:17" s="4" customFormat="1" ht="11.25" customHeight="1">
      <c r="A2575" s="124">
        <f t="shared" si="40"/>
        <v>549</v>
      </c>
      <c r="B2575" s="53" t="s">
        <v>1139</v>
      </c>
      <c r="C2575" s="249">
        <v>4</v>
      </c>
      <c r="D2575" s="55">
        <v>40663</v>
      </c>
      <c r="E2575" s="92">
        <v>135</v>
      </c>
      <c r="F2575" s="53" t="s">
        <v>532</v>
      </c>
      <c r="G2575" s="53" t="s">
        <v>326</v>
      </c>
      <c r="H2575" s="53" t="s">
        <v>1100</v>
      </c>
      <c r="I2575" s="53" t="s">
        <v>827</v>
      </c>
      <c r="J2575" s="53" t="s">
        <v>571</v>
      </c>
      <c r="K2575" s="53" t="s">
        <v>826</v>
      </c>
      <c r="L2575" s="234">
        <v>917.42560822550456</v>
      </c>
      <c r="M2575" s="234">
        <v>665.29820454332673</v>
      </c>
      <c r="N2575" s="234">
        <v>0</v>
      </c>
      <c r="O2575" s="234">
        <v>97.76139975000001</v>
      </c>
      <c r="P2575" s="187">
        <v>981583.49929022382</v>
      </c>
      <c r="Q2575" s="188">
        <v>1.0699325269422273</v>
      </c>
    </row>
    <row r="2576" spans="1:17" s="4" customFormat="1" ht="11.25" customHeight="1">
      <c r="A2576" s="267">
        <f t="shared" si="40"/>
        <v>550</v>
      </c>
      <c r="B2576" s="209" t="s">
        <v>704</v>
      </c>
      <c r="C2576" s="248">
        <v>0</v>
      </c>
      <c r="D2576" s="210"/>
      <c r="E2576" s="271">
        <f>SUM(E2577:E2578)</f>
        <v>0</v>
      </c>
      <c r="F2576" s="209" t="s">
        <v>532</v>
      </c>
      <c r="G2576" s="209" t="s">
        <v>728</v>
      </c>
      <c r="H2576" s="209" t="s">
        <v>56</v>
      </c>
      <c r="I2576" s="209" t="s">
        <v>94</v>
      </c>
      <c r="J2576" s="209"/>
      <c r="K2576" s="209"/>
      <c r="L2576" s="244">
        <v>0</v>
      </c>
      <c r="M2576" s="244">
        <v>0</v>
      </c>
      <c r="N2576" s="244">
        <v>0</v>
      </c>
      <c r="O2576" s="244">
        <v>0</v>
      </c>
      <c r="P2576" s="211">
        <v>0</v>
      </c>
      <c r="Q2576" s="212">
        <v>0</v>
      </c>
    </row>
    <row r="2577" spans="1:17" ht="11.25" customHeight="1">
      <c r="A2577" s="124">
        <f t="shared" si="40"/>
        <v>550</v>
      </c>
      <c r="B2577" s="53" t="s">
        <v>704</v>
      </c>
      <c r="C2577" s="249">
        <v>1</v>
      </c>
      <c r="D2577" s="55">
        <v>36054</v>
      </c>
      <c r="E2577" s="92">
        <v>0</v>
      </c>
      <c r="F2577" s="53" t="s">
        <v>532</v>
      </c>
      <c r="G2577" s="53" t="s">
        <v>728</v>
      </c>
      <c r="H2577" s="53" t="s">
        <v>56</v>
      </c>
      <c r="I2577" s="53" t="s">
        <v>94</v>
      </c>
      <c r="J2577" s="53"/>
      <c r="K2577" s="53"/>
      <c r="L2577" s="205">
        <v>0</v>
      </c>
      <c r="M2577" s="205">
        <v>0</v>
      </c>
      <c r="N2577" s="205">
        <v>0</v>
      </c>
      <c r="O2577" s="205">
        <v>0</v>
      </c>
      <c r="P2577" s="187">
        <v>0</v>
      </c>
      <c r="Q2577" s="188">
        <v>0</v>
      </c>
    </row>
    <row r="2578" spans="1:17" ht="11.25" customHeight="1">
      <c r="A2578" s="124">
        <f t="shared" si="40"/>
        <v>550</v>
      </c>
      <c r="B2578" s="53" t="s">
        <v>704</v>
      </c>
      <c r="C2578" s="249">
        <v>2</v>
      </c>
      <c r="D2578" s="55">
        <v>36404</v>
      </c>
      <c r="E2578" s="92">
        <v>0</v>
      </c>
      <c r="F2578" s="53" t="s">
        <v>532</v>
      </c>
      <c r="G2578" s="53" t="s">
        <v>728</v>
      </c>
      <c r="H2578" s="53" t="s">
        <v>56</v>
      </c>
      <c r="I2578" s="53" t="s">
        <v>94</v>
      </c>
      <c r="J2578" s="53"/>
      <c r="K2578" s="53"/>
      <c r="L2578" s="205">
        <v>0</v>
      </c>
      <c r="M2578" s="205">
        <v>0</v>
      </c>
      <c r="N2578" s="205">
        <v>0</v>
      </c>
      <c r="O2578" s="205">
        <v>0</v>
      </c>
      <c r="P2578" s="187">
        <v>0</v>
      </c>
      <c r="Q2578" s="188">
        <v>0</v>
      </c>
    </row>
    <row r="2579" spans="1:17" ht="11.25" customHeight="1">
      <c r="A2579" s="267">
        <f t="shared" si="40"/>
        <v>551</v>
      </c>
      <c r="B2579" s="209" t="s">
        <v>875</v>
      </c>
      <c r="C2579" s="248">
        <v>0</v>
      </c>
      <c r="D2579" s="210"/>
      <c r="E2579" s="271">
        <f>SUM(E2580:E2587)</f>
        <v>0</v>
      </c>
      <c r="F2579" s="209" t="s">
        <v>983</v>
      </c>
      <c r="G2579" s="209" t="s">
        <v>728</v>
      </c>
      <c r="H2579" s="209" t="s">
        <v>372</v>
      </c>
      <c r="I2579" s="209" t="s">
        <v>94</v>
      </c>
      <c r="J2579" s="209"/>
      <c r="K2579" s="209"/>
      <c r="L2579" s="244">
        <v>0</v>
      </c>
      <c r="M2579" s="244">
        <v>0</v>
      </c>
      <c r="N2579" s="244">
        <v>0</v>
      </c>
      <c r="O2579" s="244">
        <v>0</v>
      </c>
      <c r="P2579" s="211">
        <v>0</v>
      </c>
      <c r="Q2579" s="212">
        <v>0</v>
      </c>
    </row>
    <row r="2580" spans="1:17" ht="11.25" customHeight="1">
      <c r="A2580" s="124">
        <f t="shared" si="40"/>
        <v>551</v>
      </c>
      <c r="B2580" s="53" t="s">
        <v>876</v>
      </c>
      <c r="C2580" s="249">
        <v>1</v>
      </c>
      <c r="D2580" s="55">
        <v>31561</v>
      </c>
      <c r="E2580" s="92">
        <v>0</v>
      </c>
      <c r="F2580" s="53" t="s">
        <v>983</v>
      </c>
      <c r="G2580" s="53" t="s">
        <v>728</v>
      </c>
      <c r="H2580" s="53" t="s">
        <v>372</v>
      </c>
      <c r="I2580" s="53" t="s">
        <v>94</v>
      </c>
      <c r="J2580" s="53"/>
      <c r="K2580" s="53"/>
      <c r="L2580" s="205">
        <v>0</v>
      </c>
      <c r="M2580" s="205">
        <v>0</v>
      </c>
      <c r="N2580" s="205">
        <v>0</v>
      </c>
      <c r="O2580" s="205">
        <v>0</v>
      </c>
      <c r="P2580" s="187">
        <v>0</v>
      </c>
      <c r="Q2580" s="188">
        <v>0</v>
      </c>
    </row>
    <row r="2581" spans="1:17" s="4" customFormat="1" ht="11.25" customHeight="1">
      <c r="A2581" s="124">
        <f t="shared" si="40"/>
        <v>551</v>
      </c>
      <c r="B2581" s="53" t="s">
        <v>876</v>
      </c>
      <c r="C2581" s="249">
        <v>2</v>
      </c>
      <c r="D2581" s="55">
        <v>31576</v>
      </c>
      <c r="E2581" s="92">
        <v>0</v>
      </c>
      <c r="F2581" s="53" t="s">
        <v>983</v>
      </c>
      <c r="G2581" s="53" t="s">
        <v>728</v>
      </c>
      <c r="H2581" s="53" t="s">
        <v>372</v>
      </c>
      <c r="I2581" s="53" t="s">
        <v>94</v>
      </c>
      <c r="J2581" s="53"/>
      <c r="K2581" s="53"/>
      <c r="L2581" s="205">
        <v>0</v>
      </c>
      <c r="M2581" s="205">
        <v>0</v>
      </c>
      <c r="N2581" s="205">
        <v>0</v>
      </c>
      <c r="O2581" s="205">
        <v>0</v>
      </c>
      <c r="P2581" s="187">
        <v>0</v>
      </c>
      <c r="Q2581" s="188">
        <v>0</v>
      </c>
    </row>
    <row r="2582" spans="1:17" s="4" customFormat="1" ht="11.25" customHeight="1">
      <c r="A2582" s="124">
        <f t="shared" si="40"/>
        <v>551</v>
      </c>
      <c r="B2582" s="53" t="s">
        <v>877</v>
      </c>
      <c r="C2582" s="249">
        <v>3</v>
      </c>
      <c r="D2582" s="55">
        <v>31912</v>
      </c>
      <c r="E2582" s="92">
        <v>0</v>
      </c>
      <c r="F2582" s="53" t="s">
        <v>983</v>
      </c>
      <c r="G2582" s="53" t="s">
        <v>728</v>
      </c>
      <c r="H2582" s="53" t="s">
        <v>372</v>
      </c>
      <c r="I2582" s="53" t="s">
        <v>94</v>
      </c>
      <c r="J2582" s="53"/>
      <c r="K2582" s="53"/>
      <c r="L2582" s="205">
        <v>0</v>
      </c>
      <c r="M2582" s="205">
        <v>0</v>
      </c>
      <c r="N2582" s="205">
        <v>0</v>
      </c>
      <c r="O2582" s="205">
        <v>0</v>
      </c>
      <c r="P2582" s="187">
        <v>0</v>
      </c>
      <c r="Q2582" s="188">
        <v>0</v>
      </c>
    </row>
    <row r="2583" spans="1:17" s="4" customFormat="1" ht="11.25" customHeight="1">
      <c r="A2583" s="124">
        <f t="shared" si="40"/>
        <v>551</v>
      </c>
      <c r="B2583" s="53" t="s">
        <v>877</v>
      </c>
      <c r="C2583" s="249">
        <v>4</v>
      </c>
      <c r="D2583" s="55">
        <v>31929</v>
      </c>
      <c r="E2583" s="92">
        <v>0</v>
      </c>
      <c r="F2583" s="53" t="s">
        <v>983</v>
      </c>
      <c r="G2583" s="53" t="s">
        <v>728</v>
      </c>
      <c r="H2583" s="53" t="s">
        <v>372</v>
      </c>
      <c r="I2583" s="53" t="s">
        <v>94</v>
      </c>
      <c r="J2583" s="53"/>
      <c r="K2583" s="53"/>
      <c r="L2583" s="205">
        <v>0</v>
      </c>
      <c r="M2583" s="205">
        <v>0</v>
      </c>
      <c r="N2583" s="205">
        <v>0</v>
      </c>
      <c r="O2583" s="205">
        <v>0</v>
      </c>
      <c r="P2583" s="187">
        <v>0</v>
      </c>
      <c r="Q2583" s="188">
        <v>0</v>
      </c>
    </row>
    <row r="2584" spans="1:17" s="97" customFormat="1" ht="11.25" customHeight="1">
      <c r="A2584" s="124">
        <f t="shared" si="40"/>
        <v>551</v>
      </c>
      <c r="B2584" s="53" t="s">
        <v>878</v>
      </c>
      <c r="C2584" s="249">
        <v>5</v>
      </c>
      <c r="D2584" s="55">
        <v>32594</v>
      </c>
      <c r="E2584" s="92">
        <v>0</v>
      </c>
      <c r="F2584" s="53" t="s">
        <v>983</v>
      </c>
      <c r="G2584" s="53" t="s">
        <v>728</v>
      </c>
      <c r="H2584" s="53" t="s">
        <v>372</v>
      </c>
      <c r="I2584" s="53" t="s">
        <v>94</v>
      </c>
      <c r="J2584" s="53"/>
      <c r="K2584" s="53"/>
      <c r="L2584" s="205">
        <v>0</v>
      </c>
      <c r="M2584" s="205">
        <v>0</v>
      </c>
      <c r="N2584" s="205">
        <v>0</v>
      </c>
      <c r="O2584" s="205">
        <v>0</v>
      </c>
      <c r="P2584" s="187">
        <v>0</v>
      </c>
      <c r="Q2584" s="188">
        <v>0</v>
      </c>
    </row>
    <row r="2585" spans="1:17" ht="11.25" customHeight="1">
      <c r="A2585" s="124">
        <f t="shared" si="40"/>
        <v>551</v>
      </c>
      <c r="B2585" s="53" t="s">
        <v>878</v>
      </c>
      <c r="C2585" s="249">
        <v>6</v>
      </c>
      <c r="D2585" s="55">
        <v>32616</v>
      </c>
      <c r="E2585" s="92">
        <v>0</v>
      </c>
      <c r="F2585" s="53" t="s">
        <v>983</v>
      </c>
      <c r="G2585" s="53" t="s">
        <v>728</v>
      </c>
      <c r="H2585" s="53" t="s">
        <v>372</v>
      </c>
      <c r="I2585" s="53" t="s">
        <v>94</v>
      </c>
      <c r="J2585" s="53"/>
      <c r="K2585" s="53"/>
      <c r="L2585" s="205">
        <v>0</v>
      </c>
      <c r="M2585" s="205">
        <v>0</v>
      </c>
      <c r="N2585" s="205">
        <v>0</v>
      </c>
      <c r="O2585" s="205">
        <v>0</v>
      </c>
      <c r="P2585" s="187">
        <v>0</v>
      </c>
      <c r="Q2585" s="188">
        <v>0</v>
      </c>
    </row>
    <row r="2586" spans="1:17" ht="11.25" customHeight="1">
      <c r="A2586" s="124">
        <f t="shared" si="40"/>
        <v>551</v>
      </c>
      <c r="B2586" s="53" t="s">
        <v>458</v>
      </c>
      <c r="C2586" s="249">
        <v>7</v>
      </c>
      <c r="D2586" s="55">
        <v>38093</v>
      </c>
      <c r="E2586" s="92">
        <v>0</v>
      </c>
      <c r="F2586" s="53" t="s">
        <v>983</v>
      </c>
      <c r="G2586" s="53" t="s">
        <v>728</v>
      </c>
      <c r="H2586" s="53" t="s">
        <v>372</v>
      </c>
      <c r="I2586" s="53" t="s">
        <v>94</v>
      </c>
      <c r="J2586" s="53"/>
      <c r="K2586" s="53"/>
      <c r="L2586" s="205">
        <v>0</v>
      </c>
      <c r="M2586" s="205">
        <v>0</v>
      </c>
      <c r="N2586" s="205">
        <v>0</v>
      </c>
      <c r="O2586" s="205">
        <v>0</v>
      </c>
      <c r="P2586" s="187">
        <v>0</v>
      </c>
      <c r="Q2586" s="188">
        <v>0</v>
      </c>
    </row>
    <row r="2587" spans="1:17" ht="11.25" customHeight="1">
      <c r="A2587" s="124">
        <f t="shared" si="40"/>
        <v>551</v>
      </c>
      <c r="B2587" s="53" t="s">
        <v>458</v>
      </c>
      <c r="C2587" s="249">
        <v>8</v>
      </c>
      <c r="D2587" s="55">
        <v>38097</v>
      </c>
      <c r="E2587" s="92">
        <v>0</v>
      </c>
      <c r="F2587" s="53" t="s">
        <v>983</v>
      </c>
      <c r="G2587" s="53" t="s">
        <v>728</v>
      </c>
      <c r="H2587" s="53" t="s">
        <v>372</v>
      </c>
      <c r="I2587" s="53" t="s">
        <v>94</v>
      </c>
      <c r="J2587" s="53"/>
      <c r="K2587" s="53"/>
      <c r="L2587" s="205">
        <v>0</v>
      </c>
      <c r="M2587" s="205">
        <v>0</v>
      </c>
      <c r="N2587" s="205">
        <v>0</v>
      </c>
      <c r="O2587" s="205">
        <v>0</v>
      </c>
      <c r="P2587" s="187">
        <v>0</v>
      </c>
      <c r="Q2587" s="188">
        <v>0</v>
      </c>
    </row>
    <row r="2588" spans="1:17" ht="11.25" customHeight="1">
      <c r="A2588" s="267">
        <f t="shared" si="40"/>
        <v>552</v>
      </c>
      <c r="B2588" s="209" t="s">
        <v>630</v>
      </c>
      <c r="C2588" s="248">
        <v>0</v>
      </c>
      <c r="D2588" s="210"/>
      <c r="E2588" s="271">
        <f>SUM(E2589:E2590)</f>
        <v>600</v>
      </c>
      <c r="F2588" s="209" t="s">
        <v>983</v>
      </c>
      <c r="G2588" s="209" t="s">
        <v>728</v>
      </c>
      <c r="H2588" s="209" t="s">
        <v>372</v>
      </c>
      <c r="I2588" s="209" t="s">
        <v>827</v>
      </c>
      <c r="J2588" s="209" t="s">
        <v>571</v>
      </c>
      <c r="K2588" s="209" t="s">
        <v>826</v>
      </c>
      <c r="L2588" s="244">
        <v>3038.76</v>
      </c>
      <c r="M2588" s="244">
        <v>2439.616</v>
      </c>
      <c r="N2588" s="244">
        <v>0</v>
      </c>
      <c r="O2588" s="244">
        <v>1094.3530000000001</v>
      </c>
      <c r="P2588" s="211">
        <v>2926724.7336218874</v>
      </c>
      <c r="Q2588" s="212">
        <v>0.96313125538768685</v>
      </c>
    </row>
    <row r="2589" spans="1:17" ht="11.25" customHeight="1">
      <c r="A2589" s="124">
        <f t="shared" si="40"/>
        <v>552</v>
      </c>
      <c r="B2589" s="6" t="s">
        <v>630</v>
      </c>
      <c r="C2589" s="249">
        <v>1</v>
      </c>
      <c r="D2589" s="55">
        <v>39399</v>
      </c>
      <c r="E2589" s="92">
        <v>300</v>
      </c>
      <c r="F2589" s="53" t="s">
        <v>983</v>
      </c>
      <c r="G2589" s="53" t="s">
        <v>728</v>
      </c>
      <c r="H2589" s="53" t="s">
        <v>372</v>
      </c>
      <c r="I2589" s="53" t="s">
        <v>827</v>
      </c>
      <c r="J2589" s="53" t="s">
        <v>571</v>
      </c>
      <c r="K2589" s="53" t="s">
        <v>826</v>
      </c>
      <c r="L2589" s="234">
        <v>1449.32</v>
      </c>
      <c r="M2589" s="234">
        <v>1165.2750000000001</v>
      </c>
      <c r="N2589" s="234">
        <v>0</v>
      </c>
      <c r="O2589" s="234">
        <v>469.01499999999999</v>
      </c>
      <c r="P2589" s="187">
        <v>1397315.8589636795</v>
      </c>
      <c r="Q2589" s="188">
        <v>0.96411824784290534</v>
      </c>
    </row>
    <row r="2590" spans="1:17" ht="11.25" customHeight="1">
      <c r="A2590" s="124">
        <f t="shared" si="40"/>
        <v>552</v>
      </c>
      <c r="B2590" s="6" t="s">
        <v>630</v>
      </c>
      <c r="C2590" s="249">
        <v>2</v>
      </c>
      <c r="D2590" s="55">
        <v>39399</v>
      </c>
      <c r="E2590" s="92">
        <v>300</v>
      </c>
      <c r="F2590" s="53" t="s">
        <v>983</v>
      </c>
      <c r="G2590" s="53" t="s">
        <v>728</v>
      </c>
      <c r="H2590" s="53" t="s">
        <v>372</v>
      </c>
      <c r="I2590" s="53" t="s">
        <v>827</v>
      </c>
      <c r="J2590" s="53" t="s">
        <v>571</v>
      </c>
      <c r="K2590" s="53" t="s">
        <v>826</v>
      </c>
      <c r="L2590" s="234">
        <v>1589.44</v>
      </c>
      <c r="M2590" s="234">
        <v>1274.3409999999999</v>
      </c>
      <c r="N2590" s="234">
        <v>0</v>
      </c>
      <c r="O2590" s="234">
        <v>625.33799999999997</v>
      </c>
      <c r="P2590" s="187">
        <v>1529408.8746582079</v>
      </c>
      <c r="Q2590" s="188">
        <v>0.96223127306359968</v>
      </c>
    </row>
    <row r="2591" spans="1:17" s="4" customFormat="1" ht="11.25" customHeight="1">
      <c r="A2591" s="267">
        <f t="shared" si="40"/>
        <v>553</v>
      </c>
      <c r="B2591" s="209" t="s">
        <v>125</v>
      </c>
      <c r="C2591" s="248">
        <v>0</v>
      </c>
      <c r="D2591" s="210"/>
      <c r="E2591" s="271">
        <f>SUM(E2592:E2596)</f>
        <v>0</v>
      </c>
      <c r="F2591" s="209" t="s">
        <v>123</v>
      </c>
      <c r="G2591" s="209" t="s">
        <v>728</v>
      </c>
      <c r="H2591" s="209" t="s">
        <v>124</v>
      </c>
      <c r="I2591" s="209" t="s">
        <v>827</v>
      </c>
      <c r="J2591" s="209" t="s">
        <v>120</v>
      </c>
      <c r="K2591" s="209" t="s">
        <v>826</v>
      </c>
      <c r="L2591" s="244">
        <v>0</v>
      </c>
      <c r="M2591" s="244">
        <v>0</v>
      </c>
      <c r="N2591" s="244">
        <v>0</v>
      </c>
      <c r="O2591" s="244">
        <v>0</v>
      </c>
      <c r="P2591" s="211">
        <v>0</v>
      </c>
      <c r="Q2591" s="212">
        <v>0</v>
      </c>
    </row>
    <row r="2592" spans="1:17" ht="11.25" customHeight="1">
      <c r="A2592" s="124">
        <f t="shared" si="40"/>
        <v>553</v>
      </c>
      <c r="B2592" s="53" t="s">
        <v>125</v>
      </c>
      <c r="C2592" s="249">
        <v>1</v>
      </c>
      <c r="D2592" s="55">
        <v>34059</v>
      </c>
      <c r="E2592" s="92">
        <v>0</v>
      </c>
      <c r="F2592" s="53" t="s">
        <v>123</v>
      </c>
      <c r="G2592" s="53" t="s">
        <v>728</v>
      </c>
      <c r="H2592" s="53" t="s">
        <v>124</v>
      </c>
      <c r="I2592" s="53" t="s">
        <v>827</v>
      </c>
      <c r="J2592" s="53" t="s">
        <v>120</v>
      </c>
      <c r="K2592" s="53" t="s">
        <v>826</v>
      </c>
      <c r="L2592" s="205">
        <v>0</v>
      </c>
      <c r="M2592" s="205">
        <v>0</v>
      </c>
      <c r="N2592" s="205">
        <v>0</v>
      </c>
      <c r="O2592" s="205">
        <v>0</v>
      </c>
      <c r="P2592" s="187">
        <v>0</v>
      </c>
      <c r="Q2592" s="188">
        <v>0</v>
      </c>
    </row>
    <row r="2593" spans="1:17" ht="11.25" customHeight="1">
      <c r="A2593" s="124">
        <f t="shared" si="40"/>
        <v>553</v>
      </c>
      <c r="B2593" s="53" t="s">
        <v>125</v>
      </c>
      <c r="C2593" s="249">
        <v>2</v>
      </c>
      <c r="D2593" s="55">
        <v>34103</v>
      </c>
      <c r="E2593" s="92">
        <v>0</v>
      </c>
      <c r="F2593" s="53" t="s">
        <v>123</v>
      </c>
      <c r="G2593" s="53" t="s">
        <v>728</v>
      </c>
      <c r="H2593" s="53" t="s">
        <v>124</v>
      </c>
      <c r="I2593" s="53" t="s">
        <v>827</v>
      </c>
      <c r="J2593" s="53" t="s">
        <v>120</v>
      </c>
      <c r="K2593" s="53" t="s">
        <v>826</v>
      </c>
      <c r="L2593" s="205">
        <v>0</v>
      </c>
      <c r="M2593" s="205">
        <v>0</v>
      </c>
      <c r="N2593" s="205">
        <v>0</v>
      </c>
      <c r="O2593" s="205">
        <v>0</v>
      </c>
      <c r="P2593" s="187">
        <v>0</v>
      </c>
      <c r="Q2593" s="188">
        <v>0</v>
      </c>
    </row>
    <row r="2594" spans="1:17" ht="11.25" customHeight="1">
      <c r="A2594" s="124">
        <f t="shared" si="40"/>
        <v>553</v>
      </c>
      <c r="B2594" s="53" t="s">
        <v>125</v>
      </c>
      <c r="C2594" s="249">
        <v>3</v>
      </c>
      <c r="D2594" s="55">
        <v>34177</v>
      </c>
      <c r="E2594" s="92">
        <v>0</v>
      </c>
      <c r="F2594" s="53" t="s">
        <v>123</v>
      </c>
      <c r="G2594" s="53" t="s">
        <v>728</v>
      </c>
      <c r="H2594" s="53" t="s">
        <v>124</v>
      </c>
      <c r="I2594" s="53" t="s">
        <v>827</v>
      </c>
      <c r="J2594" s="53" t="s">
        <v>120</v>
      </c>
      <c r="K2594" s="53" t="s">
        <v>826</v>
      </c>
      <c r="L2594" s="205">
        <v>0</v>
      </c>
      <c r="M2594" s="205">
        <v>0</v>
      </c>
      <c r="N2594" s="205">
        <v>0</v>
      </c>
      <c r="O2594" s="205">
        <v>0</v>
      </c>
      <c r="P2594" s="187">
        <v>0</v>
      </c>
      <c r="Q2594" s="188">
        <v>0</v>
      </c>
    </row>
    <row r="2595" spans="1:17" s="4" customFormat="1" ht="11.25" customHeight="1">
      <c r="A2595" s="124">
        <f t="shared" si="40"/>
        <v>553</v>
      </c>
      <c r="B2595" s="53" t="s">
        <v>125</v>
      </c>
      <c r="C2595" s="249">
        <v>4</v>
      </c>
      <c r="D2595" s="55">
        <v>34261</v>
      </c>
      <c r="E2595" s="92">
        <v>0</v>
      </c>
      <c r="F2595" s="53" t="s">
        <v>123</v>
      </c>
      <c r="G2595" s="53" t="s">
        <v>728</v>
      </c>
      <c r="H2595" s="53" t="s">
        <v>124</v>
      </c>
      <c r="I2595" s="53" t="s">
        <v>827</v>
      </c>
      <c r="J2595" s="53" t="s">
        <v>120</v>
      </c>
      <c r="K2595" s="53" t="s">
        <v>826</v>
      </c>
      <c r="L2595" s="205">
        <v>0</v>
      </c>
      <c r="M2595" s="205">
        <v>0</v>
      </c>
      <c r="N2595" s="205">
        <v>0</v>
      </c>
      <c r="O2595" s="205">
        <v>0</v>
      </c>
      <c r="P2595" s="187">
        <v>0</v>
      </c>
      <c r="Q2595" s="188">
        <v>0</v>
      </c>
    </row>
    <row r="2596" spans="1:17" s="280" customFormat="1" ht="11.25" customHeight="1">
      <c r="A2596" s="124">
        <f t="shared" si="40"/>
        <v>553</v>
      </c>
      <c r="B2596" s="53" t="s">
        <v>125</v>
      </c>
      <c r="C2596" s="249">
        <v>5</v>
      </c>
      <c r="D2596" s="55">
        <v>34299</v>
      </c>
      <c r="E2596" s="92">
        <v>0</v>
      </c>
      <c r="F2596" s="53" t="s">
        <v>123</v>
      </c>
      <c r="G2596" s="53" t="s">
        <v>728</v>
      </c>
      <c r="H2596" s="53" t="s">
        <v>124</v>
      </c>
      <c r="I2596" s="53" t="s">
        <v>827</v>
      </c>
      <c r="J2596" s="53" t="s">
        <v>120</v>
      </c>
      <c r="K2596" s="53" t="s">
        <v>826</v>
      </c>
      <c r="L2596" s="205">
        <v>0</v>
      </c>
      <c r="M2596" s="205">
        <v>0</v>
      </c>
      <c r="N2596" s="205">
        <v>0</v>
      </c>
      <c r="O2596" s="205">
        <v>0</v>
      </c>
      <c r="P2596" s="187">
        <v>0</v>
      </c>
      <c r="Q2596" s="188">
        <v>0</v>
      </c>
    </row>
    <row r="2597" spans="1:17" ht="11.25" customHeight="1">
      <c r="A2597" s="267">
        <f t="shared" si="40"/>
        <v>554</v>
      </c>
      <c r="B2597" s="209" t="s">
        <v>1156</v>
      </c>
      <c r="C2597" s="248">
        <v>0</v>
      </c>
      <c r="D2597" s="210"/>
      <c r="E2597" s="271">
        <f>SUM(E2598:E2599)</f>
        <v>1600</v>
      </c>
      <c r="F2597" s="209" t="s">
        <v>123</v>
      </c>
      <c r="G2597" s="209" t="s">
        <v>728</v>
      </c>
      <c r="H2597" s="209" t="s">
        <v>124</v>
      </c>
      <c r="I2597" s="209" t="s">
        <v>827</v>
      </c>
      <c r="J2597" s="209" t="s">
        <v>571</v>
      </c>
      <c r="K2597" s="209" t="s">
        <v>826</v>
      </c>
      <c r="L2597" s="244">
        <v>5434.6980000000003</v>
      </c>
      <c r="M2597" s="244">
        <v>3711.8387899999998</v>
      </c>
      <c r="N2597" s="244">
        <v>130.42221000000001</v>
      </c>
      <c r="O2597" s="244">
        <v>14074.05</v>
      </c>
      <c r="P2597" s="211">
        <v>5173692.6301506022</v>
      </c>
      <c r="Q2597" s="212">
        <v>0.95197426428305709</v>
      </c>
    </row>
    <row r="2598" spans="1:17" s="4" customFormat="1" ht="11.25" customHeight="1">
      <c r="A2598" s="124">
        <f t="shared" si="40"/>
        <v>554</v>
      </c>
      <c r="B2598" s="6" t="s">
        <v>1156</v>
      </c>
      <c r="C2598" s="249">
        <v>1</v>
      </c>
      <c r="D2598" s="55">
        <v>42458</v>
      </c>
      <c r="E2598" s="92">
        <v>800</v>
      </c>
      <c r="F2598" s="123" t="s">
        <v>123</v>
      </c>
      <c r="G2598" s="123" t="s">
        <v>728</v>
      </c>
      <c r="H2598" s="123" t="s">
        <v>124</v>
      </c>
      <c r="I2598" s="53" t="s">
        <v>827</v>
      </c>
      <c r="J2598" s="53" t="s">
        <v>571</v>
      </c>
      <c r="K2598" s="53" t="s">
        <v>826</v>
      </c>
      <c r="L2598" s="234">
        <v>2788.62</v>
      </c>
      <c r="M2598" s="234">
        <v>1842.9960000000001</v>
      </c>
      <c r="N2598" s="234">
        <v>100.756</v>
      </c>
      <c r="O2598" s="234">
        <v>6116.35</v>
      </c>
      <c r="P2598" s="187">
        <v>2696635.8885992179</v>
      </c>
      <c r="Q2598" s="188">
        <v>0.96701446902023869</v>
      </c>
    </row>
    <row r="2599" spans="1:17" ht="11.25" customHeight="1">
      <c r="A2599" s="124">
        <f t="shared" si="40"/>
        <v>554</v>
      </c>
      <c r="B2599" s="6" t="s">
        <v>1156</v>
      </c>
      <c r="C2599" s="249">
        <v>2</v>
      </c>
      <c r="D2599" s="55">
        <v>42823</v>
      </c>
      <c r="E2599" s="92">
        <v>800</v>
      </c>
      <c r="F2599" s="123" t="s">
        <v>123</v>
      </c>
      <c r="G2599" s="123" t="s">
        <v>728</v>
      </c>
      <c r="H2599" s="123" t="s">
        <v>124</v>
      </c>
      <c r="I2599" s="53" t="s">
        <v>827</v>
      </c>
      <c r="J2599" s="53" t="s">
        <v>571</v>
      </c>
      <c r="K2599" s="53" t="s">
        <v>826</v>
      </c>
      <c r="L2599" s="234">
        <v>2646.078</v>
      </c>
      <c r="M2599" s="234">
        <v>1868.8427899999999</v>
      </c>
      <c r="N2599" s="234">
        <v>29.66621</v>
      </c>
      <c r="O2599" s="234">
        <v>7957.7</v>
      </c>
      <c r="P2599" s="187">
        <v>2477056.7415513834</v>
      </c>
      <c r="Q2599" s="188">
        <v>0.93612385634564943</v>
      </c>
    </row>
    <row r="2600" spans="1:17" ht="11.25" customHeight="1">
      <c r="A2600" s="267">
        <f t="shared" si="40"/>
        <v>555</v>
      </c>
      <c r="B2600" s="209" t="s">
        <v>1362</v>
      </c>
      <c r="C2600" s="248">
        <v>0</v>
      </c>
      <c r="D2600" s="210"/>
      <c r="E2600" s="271">
        <f>SUM(E2601:E2604)</f>
        <v>174</v>
      </c>
      <c r="F2600" s="209" t="s">
        <v>135</v>
      </c>
      <c r="G2600" s="209" t="s">
        <v>326</v>
      </c>
      <c r="H2600" s="209" t="s">
        <v>1422</v>
      </c>
      <c r="I2600" s="209" t="s">
        <v>827</v>
      </c>
      <c r="J2600" s="209" t="s">
        <v>576</v>
      </c>
      <c r="K2600" s="209" t="s">
        <v>668</v>
      </c>
      <c r="L2600" s="244">
        <v>0</v>
      </c>
      <c r="M2600" s="244">
        <v>0</v>
      </c>
      <c r="N2600" s="244">
        <v>0</v>
      </c>
      <c r="O2600" s="244">
        <v>0</v>
      </c>
      <c r="P2600" s="211">
        <v>0</v>
      </c>
      <c r="Q2600" s="212">
        <v>0</v>
      </c>
    </row>
    <row r="2601" spans="1:17" ht="11.25" customHeight="1">
      <c r="A2601" s="124">
        <f t="shared" si="40"/>
        <v>555</v>
      </c>
      <c r="B2601" s="53" t="s">
        <v>1362</v>
      </c>
      <c r="C2601" s="249">
        <v>1</v>
      </c>
      <c r="D2601" s="55">
        <v>36317</v>
      </c>
      <c r="E2601" s="8">
        <v>45</v>
      </c>
      <c r="F2601" s="53" t="s">
        <v>135</v>
      </c>
      <c r="G2601" s="53" t="s">
        <v>326</v>
      </c>
      <c r="H2601" s="53" t="s">
        <v>1422</v>
      </c>
      <c r="I2601" s="53" t="s">
        <v>827</v>
      </c>
      <c r="J2601" s="53" t="s">
        <v>576</v>
      </c>
      <c r="K2601" s="53" t="s">
        <v>668</v>
      </c>
      <c r="L2601" s="234">
        <v>0</v>
      </c>
      <c r="M2601" s="234">
        <v>0</v>
      </c>
      <c r="N2601" s="234">
        <v>0</v>
      </c>
      <c r="O2601" s="234">
        <v>0</v>
      </c>
      <c r="P2601" s="187">
        <v>0</v>
      </c>
      <c r="Q2601" s="188">
        <v>0</v>
      </c>
    </row>
    <row r="2602" spans="1:17" s="4" customFormat="1" ht="11.25" customHeight="1">
      <c r="A2602" s="124">
        <f t="shared" si="40"/>
        <v>555</v>
      </c>
      <c r="B2602" s="53" t="s">
        <v>1362</v>
      </c>
      <c r="C2602" s="249">
        <v>2</v>
      </c>
      <c r="D2602" s="55">
        <v>36317</v>
      </c>
      <c r="E2602" s="8">
        <v>45</v>
      </c>
      <c r="F2602" s="53" t="s">
        <v>135</v>
      </c>
      <c r="G2602" s="53" t="s">
        <v>326</v>
      </c>
      <c r="H2602" s="53" t="s">
        <v>1422</v>
      </c>
      <c r="I2602" s="53" t="s">
        <v>827</v>
      </c>
      <c r="J2602" s="53" t="s">
        <v>576</v>
      </c>
      <c r="K2602" s="53" t="s">
        <v>668</v>
      </c>
      <c r="L2602" s="234">
        <v>0</v>
      </c>
      <c r="M2602" s="234">
        <v>0</v>
      </c>
      <c r="N2602" s="234">
        <v>0</v>
      </c>
      <c r="O2602" s="234">
        <v>0</v>
      </c>
      <c r="P2602" s="187">
        <v>0</v>
      </c>
      <c r="Q2602" s="188">
        <v>0</v>
      </c>
    </row>
    <row r="2603" spans="1:17" ht="11.25" customHeight="1">
      <c r="A2603" s="124">
        <f t="shared" si="40"/>
        <v>555</v>
      </c>
      <c r="B2603" s="53" t="s">
        <v>1362</v>
      </c>
      <c r="C2603" s="249">
        <v>3</v>
      </c>
      <c r="D2603" s="55">
        <v>36317</v>
      </c>
      <c r="E2603" s="8">
        <v>39</v>
      </c>
      <c r="F2603" s="53" t="s">
        <v>135</v>
      </c>
      <c r="G2603" s="53" t="s">
        <v>326</v>
      </c>
      <c r="H2603" s="53" t="s">
        <v>1422</v>
      </c>
      <c r="I2603" s="53" t="s">
        <v>827</v>
      </c>
      <c r="J2603" s="53" t="s">
        <v>576</v>
      </c>
      <c r="K2603" s="53" t="s">
        <v>668</v>
      </c>
      <c r="L2603" s="234">
        <v>0</v>
      </c>
      <c r="M2603" s="234">
        <v>0</v>
      </c>
      <c r="N2603" s="234">
        <v>0</v>
      </c>
      <c r="O2603" s="234">
        <v>0</v>
      </c>
      <c r="P2603" s="187">
        <v>0</v>
      </c>
      <c r="Q2603" s="188">
        <v>0</v>
      </c>
    </row>
    <row r="2604" spans="1:17" s="4" customFormat="1" ht="11.25" customHeight="1">
      <c r="A2604" s="124">
        <f t="shared" si="40"/>
        <v>555</v>
      </c>
      <c r="B2604" s="136" t="s">
        <v>1362</v>
      </c>
      <c r="C2604" s="250">
        <v>4</v>
      </c>
      <c r="D2604" s="138">
        <v>36317</v>
      </c>
      <c r="E2604" s="127">
        <v>45</v>
      </c>
      <c r="F2604" s="136" t="s">
        <v>135</v>
      </c>
      <c r="G2604" s="136" t="s">
        <v>326</v>
      </c>
      <c r="H2604" s="53" t="s">
        <v>1422</v>
      </c>
      <c r="I2604" s="136" t="s">
        <v>827</v>
      </c>
      <c r="J2604" s="136" t="s">
        <v>576</v>
      </c>
      <c r="K2604" s="53" t="s">
        <v>668</v>
      </c>
      <c r="L2604" s="234">
        <v>0</v>
      </c>
      <c r="M2604" s="234">
        <v>0</v>
      </c>
      <c r="N2604" s="234">
        <v>0</v>
      </c>
      <c r="O2604" s="234">
        <v>0</v>
      </c>
      <c r="P2604" s="187">
        <v>0</v>
      </c>
      <c r="Q2604" s="188">
        <v>0</v>
      </c>
    </row>
    <row r="2605" spans="1:17" s="4" customFormat="1" ht="11.25" customHeight="1">
      <c r="A2605" s="267">
        <f t="shared" si="40"/>
        <v>556</v>
      </c>
      <c r="B2605" s="209" t="s">
        <v>1363</v>
      </c>
      <c r="C2605" s="248">
        <v>0</v>
      </c>
      <c r="D2605" s="210"/>
      <c r="E2605" s="271">
        <f>SUM(E2606:E2607)</f>
        <v>1320</v>
      </c>
      <c r="F2605" s="209" t="s">
        <v>300</v>
      </c>
      <c r="G2605" s="209" t="s">
        <v>728</v>
      </c>
      <c r="H2605" s="209" t="s">
        <v>301</v>
      </c>
      <c r="I2605" s="209" t="s">
        <v>827</v>
      </c>
      <c r="J2605" s="209" t="s">
        <v>571</v>
      </c>
      <c r="K2605" s="209" t="s">
        <v>826</v>
      </c>
      <c r="L2605" s="244">
        <v>2115.0049999999997</v>
      </c>
      <c r="M2605" s="244">
        <v>1500.8827699999999</v>
      </c>
      <c r="N2605" s="244">
        <v>0</v>
      </c>
      <c r="O2605" s="244">
        <v>7989.83</v>
      </c>
      <c r="P2605" s="211">
        <v>1871426.1163433245</v>
      </c>
      <c r="Q2605" s="212">
        <v>0.88483295138466567</v>
      </c>
    </row>
    <row r="2606" spans="1:17" ht="11.25" customHeight="1">
      <c r="A2606" s="124">
        <f t="shared" si="40"/>
        <v>556</v>
      </c>
      <c r="B2606" s="53" t="s">
        <v>1364</v>
      </c>
      <c r="C2606" s="249">
        <v>1</v>
      </c>
      <c r="D2606" s="55">
        <v>45292</v>
      </c>
      <c r="E2606" s="92">
        <v>660</v>
      </c>
      <c r="F2606" s="53" t="s">
        <v>300</v>
      </c>
      <c r="G2606" s="53" t="s">
        <v>728</v>
      </c>
      <c r="H2606" s="53" t="s">
        <v>301</v>
      </c>
      <c r="I2606" s="53" t="s">
        <v>827</v>
      </c>
      <c r="J2606" s="53" t="s">
        <v>571</v>
      </c>
      <c r="K2606" s="53" t="s">
        <v>826</v>
      </c>
      <c r="L2606" s="234">
        <v>1966.3749999999998</v>
      </c>
      <c r="M2606" s="234">
        <v>1400.26513</v>
      </c>
      <c r="N2606" s="234">
        <v>0</v>
      </c>
      <c r="O2606" s="234">
        <v>6708.46</v>
      </c>
      <c r="P2606" s="187">
        <v>1747315.8716580535</v>
      </c>
      <c r="Q2606" s="188">
        <v>0.88859748097796898</v>
      </c>
    </row>
    <row r="2607" spans="1:17" ht="11.25" customHeight="1">
      <c r="A2607" s="124">
        <f t="shared" si="40"/>
        <v>556</v>
      </c>
      <c r="B2607" s="53" t="s">
        <v>1364</v>
      </c>
      <c r="C2607" s="249">
        <v>2</v>
      </c>
      <c r="D2607" s="55">
        <v>45649</v>
      </c>
      <c r="E2607" s="92">
        <v>660</v>
      </c>
      <c r="F2607" s="53" t="s">
        <v>300</v>
      </c>
      <c r="G2607" s="53" t="s">
        <v>728</v>
      </c>
      <c r="H2607" s="53" t="s">
        <v>301</v>
      </c>
      <c r="I2607" s="53" t="s">
        <v>827</v>
      </c>
      <c r="J2607" s="53" t="s">
        <v>571</v>
      </c>
      <c r="K2607" s="53" t="s">
        <v>826</v>
      </c>
      <c r="L2607" s="234">
        <v>148.63</v>
      </c>
      <c r="M2607" s="234">
        <v>100.61763999999999</v>
      </c>
      <c r="N2607" s="234">
        <v>0</v>
      </c>
      <c r="O2607" s="234">
        <v>1281.3699999999999</v>
      </c>
      <c r="P2607" s="187">
        <v>124110.24468527132</v>
      </c>
      <c r="Q2607" s="188">
        <v>0.83502822233244511</v>
      </c>
    </row>
    <row r="2608" spans="1:17" s="4" customFormat="1" ht="11.25" customHeight="1">
      <c r="A2608" s="267">
        <f t="shared" si="40"/>
        <v>557</v>
      </c>
      <c r="B2608" s="218" t="s">
        <v>1365</v>
      </c>
      <c r="C2608" s="251">
        <v>0</v>
      </c>
      <c r="D2608" s="219"/>
      <c r="E2608" s="271">
        <f>SUM(E2609:E2610)</f>
        <v>40</v>
      </c>
      <c r="F2608" s="209" t="s">
        <v>443</v>
      </c>
      <c r="G2608" s="209" t="s">
        <v>728</v>
      </c>
      <c r="H2608" s="209" t="s">
        <v>444</v>
      </c>
      <c r="I2608" s="209" t="s">
        <v>827</v>
      </c>
      <c r="J2608" s="209" t="s">
        <v>576</v>
      </c>
      <c r="K2608" s="209" t="s">
        <v>668</v>
      </c>
      <c r="L2608" s="244">
        <v>0</v>
      </c>
      <c r="M2608" s="244">
        <v>0</v>
      </c>
      <c r="N2608" s="244">
        <v>0</v>
      </c>
      <c r="O2608" s="244">
        <v>0</v>
      </c>
      <c r="P2608" s="211">
        <v>0</v>
      </c>
      <c r="Q2608" s="212">
        <v>0</v>
      </c>
    </row>
    <row r="2609" spans="1:17" ht="11.25" customHeight="1">
      <c r="A2609" s="124">
        <f t="shared" si="40"/>
        <v>557</v>
      </c>
      <c r="B2609" s="53" t="s">
        <v>1365</v>
      </c>
      <c r="C2609" s="249">
        <v>1</v>
      </c>
      <c r="D2609" s="55">
        <v>33329</v>
      </c>
      <c r="E2609" s="92">
        <v>20</v>
      </c>
      <c r="F2609" s="53" t="s">
        <v>443</v>
      </c>
      <c r="G2609" s="53" t="s">
        <v>728</v>
      </c>
      <c r="H2609" s="53" t="s">
        <v>444</v>
      </c>
      <c r="I2609" s="53" t="s">
        <v>827</v>
      </c>
      <c r="J2609" s="53" t="s">
        <v>576</v>
      </c>
      <c r="K2609" s="53" t="s">
        <v>668</v>
      </c>
      <c r="L2609" s="234">
        <v>0</v>
      </c>
      <c r="M2609" s="234">
        <v>0</v>
      </c>
      <c r="N2609" s="234">
        <v>0</v>
      </c>
      <c r="O2609" s="234">
        <v>0</v>
      </c>
      <c r="P2609" s="187">
        <v>0</v>
      </c>
      <c r="Q2609" s="188">
        <v>0</v>
      </c>
    </row>
    <row r="2610" spans="1:17" ht="11.25" customHeight="1">
      <c r="A2610" s="124">
        <f t="shared" si="40"/>
        <v>557</v>
      </c>
      <c r="B2610" s="53" t="s">
        <v>1365</v>
      </c>
      <c r="C2610" s="249">
        <v>2</v>
      </c>
      <c r="D2610" s="55">
        <v>33329</v>
      </c>
      <c r="E2610" s="92">
        <v>20</v>
      </c>
      <c r="F2610" s="53" t="s">
        <v>443</v>
      </c>
      <c r="G2610" s="53" t="s">
        <v>728</v>
      </c>
      <c r="H2610" s="53" t="s">
        <v>444</v>
      </c>
      <c r="I2610" s="53" t="s">
        <v>827</v>
      </c>
      <c r="J2610" s="53" t="s">
        <v>576</v>
      </c>
      <c r="K2610" s="53" t="s">
        <v>668</v>
      </c>
      <c r="L2610" s="234">
        <v>0</v>
      </c>
      <c r="M2610" s="234">
        <v>0</v>
      </c>
      <c r="N2610" s="234">
        <v>0</v>
      </c>
      <c r="O2610" s="234">
        <v>0</v>
      </c>
      <c r="P2610" s="187">
        <v>0</v>
      </c>
      <c r="Q2610" s="188">
        <v>0</v>
      </c>
    </row>
    <row r="2611" spans="1:17" ht="11.25" customHeight="1">
      <c r="A2611" s="267">
        <f t="shared" si="40"/>
        <v>558</v>
      </c>
      <c r="B2611" s="218" t="s">
        <v>1367</v>
      </c>
      <c r="C2611" s="251">
        <v>0</v>
      </c>
      <c r="D2611" s="219"/>
      <c r="E2611" s="271">
        <f>SUM(E2612:E2613)</f>
        <v>1320</v>
      </c>
      <c r="F2611" s="209" t="s">
        <v>810</v>
      </c>
      <c r="G2611" s="209" t="s">
        <v>569</v>
      </c>
      <c r="H2611" s="255" t="s">
        <v>570</v>
      </c>
      <c r="I2611" s="209" t="s">
        <v>827</v>
      </c>
      <c r="J2611" s="209" t="s">
        <v>571</v>
      </c>
      <c r="K2611" s="209" t="s">
        <v>826</v>
      </c>
      <c r="L2611" s="244">
        <v>9148.0689330000005</v>
      </c>
      <c r="M2611" s="244">
        <v>7253.5633719999996</v>
      </c>
      <c r="N2611" s="244">
        <v>0</v>
      </c>
      <c r="O2611" s="244">
        <v>3697.9479999999999</v>
      </c>
      <c r="P2611" s="211">
        <v>8703416.013628846</v>
      </c>
      <c r="Q2611" s="212">
        <v>0.95139379440319372</v>
      </c>
    </row>
    <row r="2612" spans="1:17" s="4" customFormat="1" ht="11.25" customHeight="1">
      <c r="A2612" s="124">
        <f t="shared" si="40"/>
        <v>558</v>
      </c>
      <c r="B2612" s="53" t="s">
        <v>1367</v>
      </c>
      <c r="C2612" s="249">
        <v>1</v>
      </c>
      <c r="D2612" s="55">
        <v>44944</v>
      </c>
      <c r="E2612" s="92">
        <v>660</v>
      </c>
      <c r="F2612" s="53" t="s">
        <v>810</v>
      </c>
      <c r="G2612" s="53" t="s">
        <v>569</v>
      </c>
      <c r="H2612" s="53" t="s">
        <v>570</v>
      </c>
      <c r="I2612" s="53" t="s">
        <v>827</v>
      </c>
      <c r="J2612" s="53" t="s">
        <v>571</v>
      </c>
      <c r="K2612" s="53" t="s">
        <v>826</v>
      </c>
      <c r="L2612" s="234">
        <v>4257.8775900000001</v>
      </c>
      <c r="M2612" s="234">
        <v>3314.1242979999997</v>
      </c>
      <c r="N2612" s="234">
        <v>0</v>
      </c>
      <c r="O2612" s="234">
        <v>1295.5889999999999</v>
      </c>
      <c r="P2612" s="187">
        <v>3979433.6508599254</v>
      </c>
      <c r="Q2612" s="188">
        <v>0.9346049919814452</v>
      </c>
    </row>
    <row r="2613" spans="1:17" ht="11.25" customHeight="1">
      <c r="A2613" s="124">
        <f t="shared" si="40"/>
        <v>558</v>
      </c>
      <c r="B2613" s="53" t="s">
        <v>1367</v>
      </c>
      <c r="C2613" s="249">
        <v>2</v>
      </c>
      <c r="D2613" s="55">
        <v>45311</v>
      </c>
      <c r="E2613" s="92">
        <v>660</v>
      </c>
      <c r="F2613" s="53" t="s">
        <v>810</v>
      </c>
      <c r="G2613" s="53" t="s">
        <v>569</v>
      </c>
      <c r="H2613" s="53" t="s">
        <v>570</v>
      </c>
      <c r="I2613" s="53" t="s">
        <v>827</v>
      </c>
      <c r="J2613" s="53" t="s">
        <v>571</v>
      </c>
      <c r="K2613" s="53" t="s">
        <v>826</v>
      </c>
      <c r="L2613" s="234">
        <v>4890.1913430000004</v>
      </c>
      <c r="M2613" s="234">
        <v>3939.4390739999999</v>
      </c>
      <c r="N2613" s="234">
        <v>0</v>
      </c>
      <c r="O2613" s="234">
        <v>2402.3589999999999</v>
      </c>
      <c r="P2613" s="187">
        <v>4723982.3627689201</v>
      </c>
      <c r="Q2613" s="188">
        <v>0.96601176343150696</v>
      </c>
    </row>
    <row r="2614" spans="1:17" ht="11.25" customHeight="1">
      <c r="A2614" s="267">
        <f t="shared" si="40"/>
        <v>559</v>
      </c>
      <c r="B2614" s="218" t="s">
        <v>1368</v>
      </c>
      <c r="C2614" s="251">
        <v>0</v>
      </c>
      <c r="D2614" s="219"/>
      <c r="E2614" s="271">
        <f>SUM(E2615)</f>
        <v>660</v>
      </c>
      <c r="F2614" s="209" t="s">
        <v>300</v>
      </c>
      <c r="G2614" s="209" t="s">
        <v>728</v>
      </c>
      <c r="H2614" s="209" t="s">
        <v>301</v>
      </c>
      <c r="I2614" s="209" t="s">
        <v>827</v>
      </c>
      <c r="J2614" s="209" t="s">
        <v>571</v>
      </c>
      <c r="K2614" s="209" t="s">
        <v>826</v>
      </c>
      <c r="L2614" s="244">
        <v>2540.64</v>
      </c>
      <c r="M2614" s="244">
        <v>1832.596</v>
      </c>
      <c r="N2614" s="244">
        <v>0</v>
      </c>
      <c r="O2614" s="244">
        <v>17229.34</v>
      </c>
      <c r="P2614" s="211">
        <v>2287261.0340262749</v>
      </c>
      <c r="Q2614" s="212">
        <v>0.90026963049714837</v>
      </c>
    </row>
    <row r="2615" spans="1:17" ht="11.25" customHeight="1">
      <c r="A2615" s="124">
        <f t="shared" si="40"/>
        <v>559</v>
      </c>
      <c r="B2615" s="53" t="s">
        <v>1368</v>
      </c>
      <c r="C2615" s="249">
        <v>1</v>
      </c>
      <c r="D2615" s="185">
        <v>45292</v>
      </c>
      <c r="E2615" s="92">
        <v>660</v>
      </c>
      <c r="F2615" s="53" t="s">
        <v>300</v>
      </c>
      <c r="G2615" s="53" t="s">
        <v>728</v>
      </c>
      <c r="H2615" s="53" t="s">
        <v>301</v>
      </c>
      <c r="I2615" s="53" t="s">
        <v>827</v>
      </c>
      <c r="J2615" s="53" t="s">
        <v>571</v>
      </c>
      <c r="K2615" s="53" t="s">
        <v>826</v>
      </c>
      <c r="L2615" s="234">
        <v>2540.64</v>
      </c>
      <c r="M2615" s="234">
        <v>1832.596</v>
      </c>
      <c r="N2615" s="234">
        <v>0</v>
      </c>
      <c r="O2615" s="234">
        <v>17229.34</v>
      </c>
      <c r="P2615" s="187">
        <v>2287261.0340262749</v>
      </c>
      <c r="Q2615" s="188">
        <v>0.90026963049714837</v>
      </c>
    </row>
    <row r="2616" spans="1:17" s="4" customFormat="1" ht="11.25" customHeight="1">
      <c r="A2616" s="267">
        <f t="shared" si="40"/>
        <v>560</v>
      </c>
      <c r="B2616" s="218" t="s">
        <v>1370</v>
      </c>
      <c r="C2616" s="251">
        <v>0</v>
      </c>
      <c r="D2616" s="219"/>
      <c r="E2616" s="271">
        <f>SUM(E2617:E2618)</f>
        <v>300</v>
      </c>
      <c r="F2616" s="218" t="s">
        <v>293</v>
      </c>
      <c r="G2616" s="218" t="s">
        <v>326</v>
      </c>
      <c r="H2616" s="218" t="s">
        <v>1423</v>
      </c>
      <c r="I2616" s="209" t="s">
        <v>827</v>
      </c>
      <c r="J2616" s="209" t="s">
        <v>571</v>
      </c>
      <c r="K2616" s="209" t="s">
        <v>826</v>
      </c>
      <c r="L2616" s="244">
        <v>1306.401595</v>
      </c>
      <c r="M2616" s="244">
        <v>0</v>
      </c>
      <c r="N2616" s="244">
        <v>579.47026000000005</v>
      </c>
      <c r="O2616" s="244">
        <v>292.72444444444443</v>
      </c>
      <c r="P2616" s="211">
        <v>1273201.9527422728</v>
      </c>
      <c r="Q2616" s="212">
        <v>0.97458695520214267</v>
      </c>
    </row>
    <row r="2617" spans="1:17" ht="11.25" customHeight="1">
      <c r="A2617" s="124">
        <f t="shared" si="40"/>
        <v>560</v>
      </c>
      <c r="B2617" s="53" t="s">
        <v>1371</v>
      </c>
      <c r="C2617" s="249">
        <v>1</v>
      </c>
      <c r="D2617" s="55">
        <v>40818</v>
      </c>
      <c r="E2617" s="8">
        <v>150</v>
      </c>
      <c r="F2617" s="53" t="s">
        <v>293</v>
      </c>
      <c r="G2617" s="53" t="s">
        <v>326</v>
      </c>
      <c r="H2617" s="53" t="s">
        <v>1423</v>
      </c>
      <c r="I2617" s="53" t="s">
        <v>827</v>
      </c>
      <c r="J2617" s="53" t="s">
        <v>571</v>
      </c>
      <c r="K2617" s="53" t="s">
        <v>826</v>
      </c>
      <c r="L2617" s="234">
        <v>694.20415200000002</v>
      </c>
      <c r="M2617" s="234">
        <v>0</v>
      </c>
      <c r="N2617" s="234">
        <v>304.85692</v>
      </c>
      <c r="O2617" s="234">
        <v>147.05000000000001</v>
      </c>
      <c r="P2617" s="187">
        <v>674758.36969990737</v>
      </c>
      <c r="Q2617" s="188">
        <v>0.97198838087604433</v>
      </c>
    </row>
    <row r="2618" spans="1:17" ht="11.25" customHeight="1">
      <c r="A2618" s="124">
        <f t="shared" si="40"/>
        <v>560</v>
      </c>
      <c r="B2618" s="53" t="s">
        <v>1371</v>
      </c>
      <c r="C2618" s="249">
        <v>2</v>
      </c>
      <c r="D2618" s="55">
        <v>40912</v>
      </c>
      <c r="E2618" s="8">
        <v>150</v>
      </c>
      <c r="F2618" s="53" t="s">
        <v>293</v>
      </c>
      <c r="G2618" s="53" t="s">
        <v>326</v>
      </c>
      <c r="H2618" s="53" t="s">
        <v>1423</v>
      </c>
      <c r="I2618" s="53" t="s">
        <v>827</v>
      </c>
      <c r="J2618" s="53" t="s">
        <v>571</v>
      </c>
      <c r="K2618" s="53" t="s">
        <v>826</v>
      </c>
      <c r="L2618" s="234">
        <v>612.19744300000002</v>
      </c>
      <c r="M2618" s="234">
        <v>0</v>
      </c>
      <c r="N2618" s="234">
        <v>274.61333999999999</v>
      </c>
      <c r="O2618" s="234">
        <v>145.67444444444445</v>
      </c>
      <c r="P2618" s="187">
        <v>598443.58304236538</v>
      </c>
      <c r="Q2618" s="188">
        <v>0.97753362070537986</v>
      </c>
    </row>
    <row r="2619" spans="1:17" ht="11.25" customHeight="1">
      <c r="A2619" s="267">
        <v>562</v>
      </c>
      <c r="B2619" s="209" t="s">
        <v>1360</v>
      </c>
      <c r="C2619" s="248">
        <v>0</v>
      </c>
      <c r="D2619" s="219"/>
      <c r="E2619" s="271">
        <f>SUM(E2620)</f>
        <v>57.52</v>
      </c>
      <c r="F2619" s="218" t="s">
        <v>1424</v>
      </c>
      <c r="G2619" s="209" t="s">
        <v>728</v>
      </c>
      <c r="H2619" s="218" t="s">
        <v>1425</v>
      </c>
      <c r="I2619" s="209" t="s">
        <v>827</v>
      </c>
      <c r="J2619" s="209" t="s">
        <v>120</v>
      </c>
      <c r="K2619" s="209" t="s">
        <v>668</v>
      </c>
      <c r="L2619" s="244">
        <v>0</v>
      </c>
      <c r="M2619" s="244">
        <v>0</v>
      </c>
      <c r="N2619" s="244">
        <v>0</v>
      </c>
      <c r="O2619" s="244">
        <v>0</v>
      </c>
      <c r="P2619" s="211">
        <v>0</v>
      </c>
      <c r="Q2619" s="212">
        <v>0</v>
      </c>
    </row>
    <row r="2620" spans="1:17" ht="11.25" customHeight="1">
      <c r="A2620" s="124">
        <f t="shared" si="40"/>
        <v>562</v>
      </c>
      <c r="B2620" s="53" t="s">
        <v>1360</v>
      </c>
      <c r="C2620" s="249">
        <v>1</v>
      </c>
      <c r="D2620" s="55">
        <v>36616</v>
      </c>
      <c r="E2620" s="92">
        <v>57.52</v>
      </c>
      <c r="F2620" s="53" t="s">
        <v>1424</v>
      </c>
      <c r="G2620" s="53" t="s">
        <v>728</v>
      </c>
      <c r="H2620" s="53" t="s">
        <v>1425</v>
      </c>
      <c r="I2620" s="53" t="s">
        <v>827</v>
      </c>
      <c r="J2620" s="53" t="s">
        <v>120</v>
      </c>
      <c r="K2620" s="53" t="s">
        <v>668</v>
      </c>
      <c r="L2620" s="234">
        <v>0</v>
      </c>
      <c r="M2620" s="234">
        <v>0</v>
      </c>
      <c r="N2620" s="234">
        <v>0</v>
      </c>
      <c r="O2620" s="234">
        <v>0</v>
      </c>
      <c r="P2620" s="187">
        <v>0</v>
      </c>
      <c r="Q2620" s="188">
        <v>0</v>
      </c>
    </row>
    <row r="2621" spans="1:17" s="4" customFormat="1" ht="11.25" customHeight="1">
      <c r="A2621" s="267">
        <f t="shared" si="40"/>
        <v>563</v>
      </c>
      <c r="B2621" s="209" t="s">
        <v>1361</v>
      </c>
      <c r="C2621" s="248">
        <v>0</v>
      </c>
      <c r="D2621" s="219"/>
      <c r="E2621" s="271">
        <f>SUM(E2622)</f>
        <v>35.19</v>
      </c>
      <c r="F2621" s="218" t="s">
        <v>1424</v>
      </c>
      <c r="G2621" s="209" t="s">
        <v>326</v>
      </c>
      <c r="H2621" s="218" t="s">
        <v>1425</v>
      </c>
      <c r="I2621" s="209" t="s">
        <v>827</v>
      </c>
      <c r="J2621" s="209" t="s">
        <v>120</v>
      </c>
      <c r="K2621" s="209" t="s">
        <v>668</v>
      </c>
      <c r="L2621" s="244">
        <v>0</v>
      </c>
      <c r="M2621" s="244">
        <v>0</v>
      </c>
      <c r="N2621" s="244">
        <v>0</v>
      </c>
      <c r="O2621" s="244">
        <v>0</v>
      </c>
      <c r="P2621" s="211">
        <v>0</v>
      </c>
      <c r="Q2621" s="212">
        <v>0</v>
      </c>
    </row>
    <row r="2622" spans="1:17" ht="11.25" customHeight="1">
      <c r="A2622" s="124">
        <f t="shared" si="40"/>
        <v>563</v>
      </c>
      <c r="B2622" s="53" t="s">
        <v>1361</v>
      </c>
      <c r="C2622" s="249">
        <v>1</v>
      </c>
      <c r="D2622" s="55">
        <v>44652</v>
      </c>
      <c r="E2622" s="92">
        <v>35.19</v>
      </c>
      <c r="F2622" s="53" t="s">
        <v>1424</v>
      </c>
      <c r="G2622" s="53" t="s">
        <v>326</v>
      </c>
      <c r="H2622" s="53" t="s">
        <v>1425</v>
      </c>
      <c r="I2622" s="53" t="s">
        <v>827</v>
      </c>
      <c r="J2622" s="53" t="s">
        <v>120</v>
      </c>
      <c r="K2622" s="53" t="s">
        <v>668</v>
      </c>
      <c r="L2622" s="234">
        <v>0</v>
      </c>
      <c r="M2622" s="234">
        <v>0</v>
      </c>
      <c r="N2622" s="234">
        <v>0</v>
      </c>
      <c r="O2622" s="234">
        <v>0</v>
      </c>
      <c r="P2622" s="187">
        <v>0</v>
      </c>
      <c r="Q2622" s="188">
        <v>0</v>
      </c>
    </row>
    <row r="2623" spans="1:17" ht="11.25" customHeight="1">
      <c r="A2623" s="267">
        <f t="shared" si="40"/>
        <v>564</v>
      </c>
      <c r="B2623" s="209" t="s">
        <v>1421</v>
      </c>
      <c r="C2623" s="248">
        <v>0</v>
      </c>
      <c r="D2623" s="219"/>
      <c r="E2623" s="271">
        <f>SUM(E2624:E2625)</f>
        <v>1600</v>
      </c>
      <c r="F2623" s="209" t="s">
        <v>1104</v>
      </c>
      <c r="G2623" s="209" t="s">
        <v>569</v>
      </c>
      <c r="H2623" s="209" t="s">
        <v>570</v>
      </c>
      <c r="I2623" s="209" t="s">
        <v>827</v>
      </c>
      <c r="J2623" s="209" t="s">
        <v>571</v>
      </c>
      <c r="K2623" s="209" t="s">
        <v>826</v>
      </c>
      <c r="L2623" s="244">
        <v>9691.9035999999996</v>
      </c>
      <c r="M2623" s="244">
        <v>6491.5317180000002</v>
      </c>
      <c r="N2623" s="244">
        <v>0</v>
      </c>
      <c r="O2623" s="244">
        <v>4756.8</v>
      </c>
      <c r="P2623" s="211">
        <v>8384675.2436304353</v>
      </c>
      <c r="Q2623" s="212">
        <v>0.86512160971456997</v>
      </c>
    </row>
    <row r="2624" spans="1:17" ht="11.25" customHeight="1">
      <c r="A2624" s="124">
        <f t="shared" ref="A2624:A2677" si="41">IF(C2624&gt;0,A2623,A2623+1)</f>
        <v>564</v>
      </c>
      <c r="B2624" s="53" t="s">
        <v>1421</v>
      </c>
      <c r="C2624" s="250">
        <v>1</v>
      </c>
      <c r="D2624" s="55">
        <v>45265</v>
      </c>
      <c r="E2624" s="127">
        <v>800</v>
      </c>
      <c r="F2624" s="53" t="s">
        <v>1104</v>
      </c>
      <c r="G2624" s="53" t="s">
        <v>569</v>
      </c>
      <c r="H2624" s="53" t="s">
        <v>570</v>
      </c>
      <c r="I2624" s="53" t="s">
        <v>827</v>
      </c>
      <c r="J2624" s="53" t="s">
        <v>571</v>
      </c>
      <c r="K2624" s="53" t="s">
        <v>826</v>
      </c>
      <c r="L2624" s="234">
        <v>4806.5804689999995</v>
      </c>
      <c r="M2624" s="234">
        <v>3175.6782490000001</v>
      </c>
      <c r="N2624" s="234">
        <v>0</v>
      </c>
      <c r="O2624" s="234">
        <v>2454.48</v>
      </c>
      <c r="P2624" s="187">
        <v>4097577.9402399394</v>
      </c>
      <c r="Q2624" s="188">
        <v>0.85249336127153885</v>
      </c>
    </row>
    <row r="2625" spans="1:17" ht="11.25" customHeight="1">
      <c r="A2625" s="124">
        <f t="shared" si="41"/>
        <v>564</v>
      </c>
      <c r="B2625" s="53" t="s">
        <v>1421</v>
      </c>
      <c r="C2625" s="249">
        <v>2</v>
      </c>
      <c r="D2625" s="55">
        <v>45352</v>
      </c>
      <c r="E2625" s="8">
        <v>800</v>
      </c>
      <c r="F2625" s="53" t="s">
        <v>1104</v>
      </c>
      <c r="G2625" s="53" t="s">
        <v>569</v>
      </c>
      <c r="H2625" s="53" t="s">
        <v>570</v>
      </c>
      <c r="I2625" s="53" t="s">
        <v>827</v>
      </c>
      <c r="J2625" s="53" t="s">
        <v>571</v>
      </c>
      <c r="K2625" s="53" t="s">
        <v>826</v>
      </c>
      <c r="L2625" s="234">
        <v>4885.3231310000001</v>
      </c>
      <c r="M2625" s="234">
        <v>3315.8534690000001</v>
      </c>
      <c r="N2625" s="234">
        <v>0</v>
      </c>
      <c r="O2625" s="234">
        <v>2302.3200000000002</v>
      </c>
      <c r="P2625" s="187">
        <v>4287097.3033904955</v>
      </c>
      <c r="Q2625" s="188">
        <v>0.87754631340280431</v>
      </c>
    </row>
    <row r="2626" spans="1:17" ht="11.25" customHeight="1">
      <c r="A2626" s="267">
        <f t="shared" si="41"/>
        <v>565</v>
      </c>
      <c r="B2626" s="209" t="s">
        <v>1372</v>
      </c>
      <c r="C2626" s="245">
        <v>0</v>
      </c>
      <c r="D2626" s="219"/>
      <c r="E2626" s="271">
        <f>SUM(E2627:E2628)</f>
        <v>120</v>
      </c>
      <c r="F2626" s="209" t="s">
        <v>879</v>
      </c>
      <c r="G2626" s="209" t="s">
        <v>728</v>
      </c>
      <c r="H2626" s="209" t="s">
        <v>625</v>
      </c>
      <c r="I2626" s="218" t="s">
        <v>94</v>
      </c>
      <c r="J2626" s="255"/>
      <c r="K2626" s="255"/>
      <c r="L2626" s="244">
        <v>305.65405000000004</v>
      </c>
      <c r="M2626" s="244">
        <v>0</v>
      </c>
      <c r="N2626" s="244">
        <v>0</v>
      </c>
      <c r="O2626" s="244">
        <v>0</v>
      </c>
      <c r="P2626" s="211">
        <v>0</v>
      </c>
      <c r="Q2626" s="212">
        <v>0</v>
      </c>
    </row>
    <row r="2627" spans="1:17" ht="11.25" customHeight="1">
      <c r="A2627" s="124">
        <f t="shared" si="41"/>
        <v>565</v>
      </c>
      <c r="B2627" s="53" t="s">
        <v>1372</v>
      </c>
      <c r="C2627" s="249">
        <v>1</v>
      </c>
      <c r="D2627" s="55">
        <v>44705</v>
      </c>
      <c r="E2627" s="92">
        <v>60</v>
      </c>
      <c r="F2627" s="123" t="s">
        <v>879</v>
      </c>
      <c r="G2627" s="123" t="s">
        <v>728</v>
      </c>
      <c r="H2627" s="53" t="s">
        <v>625</v>
      </c>
      <c r="I2627" s="53" t="s">
        <v>94</v>
      </c>
      <c r="J2627" s="53"/>
      <c r="K2627" s="53"/>
      <c r="L2627" s="234">
        <v>267.33660000000003</v>
      </c>
      <c r="M2627" s="205">
        <v>0</v>
      </c>
      <c r="N2627" s="205">
        <v>0</v>
      </c>
      <c r="O2627" s="205">
        <v>0</v>
      </c>
      <c r="P2627" s="187">
        <v>0</v>
      </c>
      <c r="Q2627" s="188">
        <v>0</v>
      </c>
    </row>
    <row r="2628" spans="1:17" ht="11.25" customHeight="1">
      <c r="A2628" s="124">
        <f t="shared" si="41"/>
        <v>565</v>
      </c>
      <c r="B2628" s="53" t="s">
        <v>1372</v>
      </c>
      <c r="C2628" s="249">
        <v>2</v>
      </c>
      <c r="D2628" s="55">
        <v>44673</v>
      </c>
      <c r="E2628" s="92">
        <v>60</v>
      </c>
      <c r="F2628" s="123" t="s">
        <v>879</v>
      </c>
      <c r="G2628" s="123" t="s">
        <v>728</v>
      </c>
      <c r="H2628" s="53" t="s">
        <v>625</v>
      </c>
      <c r="I2628" s="53" t="s">
        <v>94</v>
      </c>
      <c r="J2628" s="53"/>
      <c r="K2628" s="53"/>
      <c r="L2628" s="234">
        <v>38.317450000000001</v>
      </c>
      <c r="M2628" s="205">
        <v>0</v>
      </c>
      <c r="N2628" s="205">
        <v>0</v>
      </c>
      <c r="O2628" s="205">
        <v>0</v>
      </c>
      <c r="P2628" s="187">
        <v>0</v>
      </c>
      <c r="Q2628" s="188">
        <v>0</v>
      </c>
    </row>
    <row r="2629" spans="1:17" ht="11.25" customHeight="1">
      <c r="A2629" s="267">
        <f t="shared" si="41"/>
        <v>566</v>
      </c>
      <c r="B2629" s="209" t="s">
        <v>1396</v>
      </c>
      <c r="C2629" s="245">
        <v>0</v>
      </c>
      <c r="D2629" s="219"/>
      <c r="E2629" s="271">
        <f>SUM(E2630:E2631)</f>
        <v>0</v>
      </c>
      <c r="F2629" s="209" t="s">
        <v>810</v>
      </c>
      <c r="G2629" s="209" t="s">
        <v>326</v>
      </c>
      <c r="H2629" s="209" t="s">
        <v>330</v>
      </c>
      <c r="I2629" s="209" t="s">
        <v>827</v>
      </c>
      <c r="J2629" s="209" t="s">
        <v>571</v>
      </c>
      <c r="K2629" s="209" t="s">
        <v>826</v>
      </c>
      <c r="L2629" s="244">
        <v>0</v>
      </c>
      <c r="M2629" s="244">
        <v>0</v>
      </c>
      <c r="N2629" s="244">
        <v>0</v>
      </c>
      <c r="O2629" s="244">
        <v>0</v>
      </c>
      <c r="P2629" s="211">
        <v>0</v>
      </c>
      <c r="Q2629" s="212">
        <v>0</v>
      </c>
    </row>
    <row r="2630" spans="1:17" ht="12.95" customHeight="1">
      <c r="A2630" s="124">
        <f t="shared" si="41"/>
        <v>566</v>
      </c>
      <c r="B2630" s="53" t="s">
        <v>1396</v>
      </c>
      <c r="C2630" s="238">
        <v>1</v>
      </c>
      <c r="D2630" s="55">
        <v>45017</v>
      </c>
      <c r="E2630" s="92">
        <v>0</v>
      </c>
      <c r="F2630" s="136" t="s">
        <v>810</v>
      </c>
      <c r="G2630" s="136" t="s">
        <v>326</v>
      </c>
      <c r="H2630" s="136" t="s">
        <v>330</v>
      </c>
      <c r="I2630" s="53" t="s">
        <v>827</v>
      </c>
      <c r="J2630" s="53" t="s">
        <v>571</v>
      </c>
      <c r="K2630" s="53" t="s">
        <v>826</v>
      </c>
      <c r="L2630" s="205">
        <v>0</v>
      </c>
      <c r="M2630" s="205">
        <v>0</v>
      </c>
      <c r="N2630" s="205">
        <v>0</v>
      </c>
      <c r="O2630" s="205">
        <v>0</v>
      </c>
      <c r="P2630" s="187">
        <v>0</v>
      </c>
      <c r="Q2630" s="188">
        <v>0</v>
      </c>
    </row>
    <row r="2631" spans="1:17" ht="12.95" customHeight="1">
      <c r="A2631" s="124">
        <f t="shared" si="41"/>
        <v>566</v>
      </c>
      <c r="B2631" s="53" t="s">
        <v>1396</v>
      </c>
      <c r="C2631" s="240">
        <v>2</v>
      </c>
      <c r="D2631" s="55">
        <v>45078</v>
      </c>
      <c r="E2631" s="92">
        <v>0</v>
      </c>
      <c r="F2631" s="136" t="s">
        <v>810</v>
      </c>
      <c r="G2631" s="136" t="s">
        <v>326</v>
      </c>
      <c r="H2631" s="136" t="s">
        <v>330</v>
      </c>
      <c r="I2631" s="53" t="s">
        <v>827</v>
      </c>
      <c r="J2631" s="53" t="s">
        <v>571</v>
      </c>
      <c r="K2631" s="53" t="s">
        <v>826</v>
      </c>
      <c r="L2631" s="205">
        <v>0</v>
      </c>
      <c r="M2631" s="205">
        <v>0</v>
      </c>
      <c r="N2631" s="205">
        <v>0</v>
      </c>
      <c r="O2631" s="205">
        <v>0</v>
      </c>
      <c r="P2631" s="187">
        <v>0</v>
      </c>
      <c r="Q2631" s="188">
        <v>0</v>
      </c>
    </row>
    <row r="2632" spans="1:17" ht="12.95" customHeight="1">
      <c r="A2632" s="267">
        <f t="shared" si="41"/>
        <v>567</v>
      </c>
      <c r="B2632" s="209" t="s">
        <v>1369</v>
      </c>
      <c r="C2632" s="245">
        <v>0</v>
      </c>
      <c r="D2632" s="219"/>
      <c r="E2632" s="271">
        <f>SUM(E2633:E2636)</f>
        <v>414</v>
      </c>
      <c r="F2632" s="243" t="s">
        <v>142</v>
      </c>
      <c r="G2632" s="243" t="s">
        <v>326</v>
      </c>
      <c r="H2632" s="209" t="s">
        <v>1402</v>
      </c>
      <c r="I2632" s="209" t="s">
        <v>827</v>
      </c>
      <c r="J2632" s="209" t="s">
        <v>571</v>
      </c>
      <c r="K2632" s="209" t="s">
        <v>826</v>
      </c>
      <c r="L2632" s="244">
        <v>2117.2914948489597</v>
      </c>
      <c r="M2632" s="244">
        <v>188.80757400000002</v>
      </c>
      <c r="N2632" s="244">
        <v>1493.5798889999999</v>
      </c>
      <c r="O2632" s="244">
        <v>945.59893199999999</v>
      </c>
      <c r="P2632" s="211">
        <v>2427370.1639053854</v>
      </c>
      <c r="Q2632" s="212">
        <v>1.1464506279890128</v>
      </c>
    </row>
    <row r="2633" spans="1:17" ht="12.95" customHeight="1">
      <c r="A2633" s="124">
        <f t="shared" si="41"/>
        <v>567</v>
      </c>
      <c r="B2633" s="53" t="s">
        <v>1369</v>
      </c>
      <c r="C2633" s="250">
        <v>1</v>
      </c>
      <c r="D2633" s="55">
        <v>40290</v>
      </c>
      <c r="E2633" s="92">
        <v>77</v>
      </c>
      <c r="F2633" s="53" t="s">
        <v>142</v>
      </c>
      <c r="G2633" s="53" t="s">
        <v>326</v>
      </c>
      <c r="H2633" s="53" t="s">
        <v>1402</v>
      </c>
      <c r="I2633" s="53" t="s">
        <v>827</v>
      </c>
      <c r="J2633" s="53" t="s">
        <v>571</v>
      </c>
      <c r="K2633" s="53" t="s">
        <v>826</v>
      </c>
      <c r="L2633" s="234">
        <v>272.82910587504966</v>
      </c>
      <c r="M2633" s="234">
        <v>23.058693999999999</v>
      </c>
      <c r="N2633" s="234">
        <v>208.52806000000001</v>
      </c>
      <c r="O2633" s="234">
        <v>273.73500000000001</v>
      </c>
      <c r="P2633" s="187">
        <v>340251.66726827581</v>
      </c>
      <c r="Q2633" s="188">
        <v>1.2471237853343415</v>
      </c>
    </row>
    <row r="2634" spans="1:17" ht="12.95" customHeight="1">
      <c r="A2634" s="124">
        <f t="shared" si="41"/>
        <v>567</v>
      </c>
      <c r="B2634" s="53" t="s">
        <v>1369</v>
      </c>
      <c r="C2634" s="250">
        <v>2</v>
      </c>
      <c r="D2634" s="55">
        <v>41192</v>
      </c>
      <c r="E2634" s="92">
        <v>77</v>
      </c>
      <c r="F2634" s="53" t="s">
        <v>142</v>
      </c>
      <c r="G2634" s="53" t="s">
        <v>326</v>
      </c>
      <c r="H2634" s="53" t="s">
        <v>1402</v>
      </c>
      <c r="I2634" s="53" t="s">
        <v>827</v>
      </c>
      <c r="J2634" s="53" t="s">
        <v>571</v>
      </c>
      <c r="K2634" s="53" t="s">
        <v>826</v>
      </c>
      <c r="L2634" s="234">
        <v>472.21990212375806</v>
      </c>
      <c r="M2634" s="234">
        <v>42.435085886606096</v>
      </c>
      <c r="N2634" s="234">
        <v>328.99941605852928</v>
      </c>
      <c r="O2634" s="234">
        <v>172.01083747011063</v>
      </c>
      <c r="P2634" s="187">
        <v>534344.80317646742</v>
      </c>
      <c r="Q2634" s="188">
        <v>1.1315592603643119</v>
      </c>
    </row>
    <row r="2635" spans="1:17" ht="12.95" customHeight="1">
      <c r="A2635" s="124">
        <f t="shared" si="41"/>
        <v>567</v>
      </c>
      <c r="B2635" s="53" t="s">
        <v>1369</v>
      </c>
      <c r="C2635" s="250">
        <v>3</v>
      </c>
      <c r="D2635" s="55">
        <v>41430</v>
      </c>
      <c r="E2635" s="92">
        <v>80</v>
      </c>
      <c r="F2635" s="53" t="s">
        <v>142</v>
      </c>
      <c r="G2635" s="53" t="s">
        <v>326</v>
      </c>
      <c r="H2635" s="53" t="s">
        <v>1402</v>
      </c>
      <c r="I2635" s="53" t="s">
        <v>827</v>
      </c>
      <c r="J2635" s="53" t="s">
        <v>571</v>
      </c>
      <c r="K2635" s="53" t="s">
        <v>826</v>
      </c>
      <c r="L2635" s="234">
        <v>352.92377684717599</v>
      </c>
      <c r="M2635" s="234">
        <v>31.714781004741209</v>
      </c>
      <c r="N2635" s="234">
        <v>245.88484300151617</v>
      </c>
      <c r="O2635" s="234">
        <v>128.55602685438561</v>
      </c>
      <c r="P2635" s="187">
        <v>399354.16789416992</v>
      </c>
      <c r="Q2635" s="188">
        <v>1.1315592603643119</v>
      </c>
    </row>
    <row r="2636" spans="1:17" ht="12.95" customHeight="1">
      <c r="A2636" s="124">
        <f t="shared" si="41"/>
        <v>567</v>
      </c>
      <c r="B2636" s="53" t="s">
        <v>1369</v>
      </c>
      <c r="C2636" s="250">
        <v>4</v>
      </c>
      <c r="D2636" s="55">
        <v>42191</v>
      </c>
      <c r="E2636" s="92">
        <v>180</v>
      </c>
      <c r="F2636" s="53" t="s">
        <v>142</v>
      </c>
      <c r="G2636" s="53" t="s">
        <v>326</v>
      </c>
      <c r="H2636" s="53" t="s">
        <v>1402</v>
      </c>
      <c r="I2636" s="242" t="s">
        <v>827</v>
      </c>
      <c r="J2636" s="242" t="s">
        <v>571</v>
      </c>
      <c r="K2636" s="242" t="s">
        <v>826</v>
      </c>
      <c r="L2636" s="234">
        <v>1019.318710002976</v>
      </c>
      <c r="M2636" s="234">
        <v>91.599013108652713</v>
      </c>
      <c r="N2636" s="234">
        <v>710.16756993995443</v>
      </c>
      <c r="O2636" s="234">
        <v>371.29706767550374</v>
      </c>
      <c r="P2636" s="187">
        <v>1153419.5255664717</v>
      </c>
      <c r="Q2636" s="188">
        <v>1.1315592603643114</v>
      </c>
    </row>
    <row r="2637" spans="1:17" ht="12.95" customHeight="1">
      <c r="A2637" s="267">
        <f t="shared" si="41"/>
        <v>568</v>
      </c>
      <c r="B2637" s="209" t="s">
        <v>1397</v>
      </c>
      <c r="C2637" s="245">
        <v>0</v>
      </c>
      <c r="D2637" s="219"/>
      <c r="E2637" s="271">
        <f>SUM(E2638)</f>
        <v>660</v>
      </c>
      <c r="F2637" s="209" t="s">
        <v>300</v>
      </c>
      <c r="G2637" s="209" t="s">
        <v>728</v>
      </c>
      <c r="H2637" s="209" t="s">
        <v>301</v>
      </c>
      <c r="I2637" s="209" t="s">
        <v>827</v>
      </c>
      <c r="J2637" s="209" t="s">
        <v>571</v>
      </c>
      <c r="K2637" s="209" t="s">
        <v>826</v>
      </c>
      <c r="L2637" s="244">
        <v>0</v>
      </c>
      <c r="M2637" s="244">
        <v>0</v>
      </c>
      <c r="N2637" s="244">
        <v>0</v>
      </c>
      <c r="O2637" s="244">
        <v>0</v>
      </c>
      <c r="P2637" s="211">
        <v>0</v>
      </c>
      <c r="Q2637" s="212">
        <v>0</v>
      </c>
    </row>
    <row r="2638" spans="1:17" ht="12.95" customHeight="1">
      <c r="A2638" s="124">
        <f t="shared" si="41"/>
        <v>568</v>
      </c>
      <c r="B2638" s="53" t="s">
        <v>1397</v>
      </c>
      <c r="C2638" s="250">
        <v>1</v>
      </c>
      <c r="D2638" s="55">
        <v>45713</v>
      </c>
      <c r="E2638" s="241">
        <v>660</v>
      </c>
      <c r="F2638" s="53" t="s">
        <v>300</v>
      </c>
      <c r="G2638" s="53" t="s">
        <v>728</v>
      </c>
      <c r="H2638" s="53" t="s">
        <v>301</v>
      </c>
      <c r="I2638" s="53" t="s">
        <v>827</v>
      </c>
      <c r="J2638" s="242" t="s">
        <v>571</v>
      </c>
      <c r="K2638" s="242" t="s">
        <v>826</v>
      </c>
      <c r="L2638" s="234">
        <v>0</v>
      </c>
      <c r="M2638" s="234">
        <v>0</v>
      </c>
      <c r="N2638" s="234">
        <v>0</v>
      </c>
      <c r="O2638" s="234">
        <v>0</v>
      </c>
      <c r="P2638" s="187">
        <v>0</v>
      </c>
      <c r="Q2638" s="188">
        <v>0</v>
      </c>
    </row>
    <row r="2639" spans="1:17" ht="12.95" customHeight="1">
      <c r="A2639" s="267">
        <f t="shared" si="41"/>
        <v>569</v>
      </c>
      <c r="B2639" s="209" t="s">
        <v>1398</v>
      </c>
      <c r="C2639" s="245">
        <v>0</v>
      </c>
      <c r="D2639" s="219"/>
      <c r="E2639" s="271">
        <f>SUM(E2640)</f>
        <v>800</v>
      </c>
      <c r="F2639" s="209" t="s">
        <v>1104</v>
      </c>
      <c r="G2639" s="209" t="s">
        <v>728</v>
      </c>
      <c r="H2639" s="209" t="s">
        <v>1177</v>
      </c>
      <c r="I2639" s="209" t="s">
        <v>827</v>
      </c>
      <c r="J2639" s="209" t="s">
        <v>571</v>
      </c>
      <c r="K2639" s="209" t="s">
        <v>826</v>
      </c>
      <c r="L2639" s="244">
        <v>455.15260000000001</v>
      </c>
      <c r="M2639" s="244">
        <v>291.77600000000001</v>
      </c>
      <c r="N2639" s="244">
        <v>0</v>
      </c>
      <c r="O2639" s="244">
        <v>25436</v>
      </c>
      <c r="P2639" s="211">
        <v>492633.71865721454</v>
      </c>
      <c r="Q2639" s="212">
        <v>1.082348466552129</v>
      </c>
    </row>
    <row r="2640" spans="1:17" ht="12.95" customHeight="1">
      <c r="A2640" s="124">
        <f t="shared" si="41"/>
        <v>569</v>
      </c>
      <c r="B2640" s="53" t="s">
        <v>1398</v>
      </c>
      <c r="C2640" s="250">
        <v>1</v>
      </c>
      <c r="D2640" s="55">
        <v>45682</v>
      </c>
      <c r="E2640" s="241">
        <v>800</v>
      </c>
      <c r="F2640" s="53" t="s">
        <v>1104</v>
      </c>
      <c r="G2640" s="53" t="s">
        <v>728</v>
      </c>
      <c r="H2640" s="53" t="s">
        <v>1177</v>
      </c>
      <c r="I2640" s="53" t="s">
        <v>827</v>
      </c>
      <c r="J2640" s="242" t="s">
        <v>571</v>
      </c>
      <c r="K2640" s="242" t="s">
        <v>826</v>
      </c>
      <c r="L2640" s="234">
        <v>455.15260000000001</v>
      </c>
      <c r="M2640" s="234">
        <v>291.77600000000001</v>
      </c>
      <c r="N2640" s="234">
        <v>0</v>
      </c>
      <c r="O2640" s="234">
        <v>25436</v>
      </c>
      <c r="P2640" s="187">
        <v>492633.71865721454</v>
      </c>
      <c r="Q2640" s="188">
        <v>1.082348466552129</v>
      </c>
    </row>
    <row r="2641" spans="1:17" ht="12.95" customHeight="1">
      <c r="A2641" s="267">
        <f t="shared" si="41"/>
        <v>570</v>
      </c>
      <c r="B2641" s="209" t="s">
        <v>1399</v>
      </c>
      <c r="C2641" s="245">
        <v>0</v>
      </c>
      <c r="D2641" s="219"/>
      <c r="E2641" s="271">
        <f>SUM(E2642)</f>
        <v>660</v>
      </c>
      <c r="F2641" s="209" t="s">
        <v>300</v>
      </c>
      <c r="G2641" s="209" t="s">
        <v>728</v>
      </c>
      <c r="H2641" s="209" t="s">
        <v>1403</v>
      </c>
      <c r="I2641" s="209" t="s">
        <v>827</v>
      </c>
      <c r="J2641" s="209" t="s">
        <v>571</v>
      </c>
      <c r="K2641" s="209" t="s">
        <v>826</v>
      </c>
      <c r="L2641" s="244">
        <v>981.32</v>
      </c>
      <c r="M2641" s="244">
        <v>621.553</v>
      </c>
      <c r="N2641" s="244">
        <v>0</v>
      </c>
      <c r="O2641" s="244">
        <v>1872.49</v>
      </c>
      <c r="P2641" s="211">
        <v>884777.1093931878</v>
      </c>
      <c r="Q2641" s="212">
        <v>0.90161935901967527</v>
      </c>
    </row>
    <row r="2642" spans="1:17" ht="12.95" customHeight="1">
      <c r="A2642" s="124">
        <f t="shared" si="41"/>
        <v>570</v>
      </c>
      <c r="B2642" s="53" t="s">
        <v>1399</v>
      </c>
      <c r="C2642" s="250">
        <v>1</v>
      </c>
      <c r="D2642" s="55">
        <v>45629</v>
      </c>
      <c r="E2642" s="241">
        <v>660</v>
      </c>
      <c r="F2642" s="53" t="s">
        <v>300</v>
      </c>
      <c r="G2642" s="53" t="s">
        <v>728</v>
      </c>
      <c r="H2642" s="53" t="s">
        <v>1403</v>
      </c>
      <c r="I2642" s="53" t="s">
        <v>827</v>
      </c>
      <c r="J2642" s="242" t="s">
        <v>571</v>
      </c>
      <c r="K2642" s="242" t="s">
        <v>826</v>
      </c>
      <c r="L2642" s="234">
        <v>981.32</v>
      </c>
      <c r="M2642" s="234">
        <v>621.553</v>
      </c>
      <c r="N2642" s="234">
        <v>0</v>
      </c>
      <c r="O2642" s="234">
        <v>1872.49</v>
      </c>
      <c r="P2642" s="187">
        <v>884777.1093931878</v>
      </c>
      <c r="Q2642" s="188">
        <v>0.90161935901967527</v>
      </c>
    </row>
    <row r="2643" spans="1:17" ht="12.95" customHeight="1">
      <c r="A2643" s="267">
        <f t="shared" si="41"/>
        <v>571</v>
      </c>
      <c r="B2643" s="209" t="s">
        <v>1400</v>
      </c>
      <c r="C2643" s="245">
        <v>0</v>
      </c>
      <c r="D2643" s="219"/>
      <c r="E2643" s="271">
        <f>SUM(E2644)</f>
        <v>660</v>
      </c>
      <c r="F2643" s="209" t="s">
        <v>300</v>
      </c>
      <c r="G2643" s="209" t="s">
        <v>728</v>
      </c>
      <c r="H2643" s="209" t="s">
        <v>82</v>
      </c>
      <c r="I2643" s="209" t="s">
        <v>827</v>
      </c>
      <c r="J2643" s="209" t="s">
        <v>571</v>
      </c>
      <c r="K2643" s="209" t="s">
        <v>826</v>
      </c>
      <c r="L2643" s="244">
        <v>815.68094700000006</v>
      </c>
      <c r="M2643" s="244">
        <v>442.47394000000003</v>
      </c>
      <c r="N2643" s="244">
        <v>0</v>
      </c>
      <c r="O2643" s="244">
        <v>703.97399999999993</v>
      </c>
      <c r="P2643" s="211">
        <v>717110.27693581069</v>
      </c>
      <c r="Q2643" s="212">
        <v>0.87915536040565467</v>
      </c>
    </row>
    <row r="2644" spans="1:17" ht="12.95" customHeight="1">
      <c r="A2644" s="124">
        <f t="shared" si="41"/>
        <v>571</v>
      </c>
      <c r="B2644" s="53" t="s">
        <v>1400</v>
      </c>
      <c r="C2644" s="250">
        <v>1</v>
      </c>
      <c r="D2644" s="55">
        <v>45680</v>
      </c>
      <c r="E2644" s="241">
        <v>660</v>
      </c>
      <c r="F2644" s="53" t="s">
        <v>300</v>
      </c>
      <c r="G2644" s="53" t="s">
        <v>728</v>
      </c>
      <c r="H2644" s="53" t="s">
        <v>82</v>
      </c>
      <c r="I2644" s="53" t="s">
        <v>827</v>
      </c>
      <c r="J2644" s="242" t="s">
        <v>571</v>
      </c>
      <c r="K2644" s="242" t="s">
        <v>826</v>
      </c>
      <c r="L2644" s="234">
        <v>815.68094700000006</v>
      </c>
      <c r="M2644" s="234">
        <v>442.47394000000003</v>
      </c>
      <c r="N2644" s="234">
        <v>0</v>
      </c>
      <c r="O2644" s="234">
        <v>703.97399999999993</v>
      </c>
      <c r="P2644" s="187">
        <v>717110.27693581069</v>
      </c>
      <c r="Q2644" s="188">
        <v>0.87915536040565467</v>
      </c>
    </row>
    <row r="2645" spans="1:17" ht="12.95" customHeight="1">
      <c r="A2645" s="267">
        <f t="shared" si="41"/>
        <v>572</v>
      </c>
      <c r="B2645" s="209" t="s">
        <v>1401</v>
      </c>
      <c r="C2645" s="245">
        <v>0</v>
      </c>
      <c r="D2645" s="219"/>
      <c r="E2645" s="271">
        <f>SUM(E2646:E2647)</f>
        <v>60</v>
      </c>
      <c r="F2645" s="209" t="s">
        <v>1290</v>
      </c>
      <c r="G2645" s="209" t="s">
        <v>326</v>
      </c>
      <c r="H2645" s="209" t="s">
        <v>1404</v>
      </c>
      <c r="I2645" s="209" t="s">
        <v>827</v>
      </c>
      <c r="J2645" s="209" t="s">
        <v>571</v>
      </c>
      <c r="K2645" s="209" t="s">
        <v>826</v>
      </c>
      <c r="L2645" s="244">
        <v>175.80500000000001</v>
      </c>
      <c r="M2645" s="244">
        <v>186.91051999999999</v>
      </c>
      <c r="N2645" s="244">
        <v>0</v>
      </c>
      <c r="O2645" s="244">
        <v>0.5</v>
      </c>
      <c r="P2645" s="211">
        <v>272965.19640080159</v>
      </c>
      <c r="Q2645" s="212">
        <v>1.5526588913899011</v>
      </c>
    </row>
    <row r="2646" spans="1:17" ht="12.95" customHeight="1">
      <c r="A2646" s="124">
        <f t="shared" si="41"/>
        <v>572</v>
      </c>
      <c r="B2646" s="53" t="s">
        <v>1401</v>
      </c>
      <c r="C2646" s="250">
        <v>1</v>
      </c>
      <c r="D2646" s="55">
        <v>45558</v>
      </c>
      <c r="E2646" s="241">
        <v>30</v>
      </c>
      <c r="F2646" s="53" t="s">
        <v>1290</v>
      </c>
      <c r="G2646" s="53" t="s">
        <v>326</v>
      </c>
      <c r="H2646" s="53" t="s">
        <v>1404</v>
      </c>
      <c r="I2646" s="53" t="s">
        <v>827</v>
      </c>
      <c r="J2646" s="242" t="s">
        <v>571</v>
      </c>
      <c r="K2646" s="242" t="s">
        <v>826</v>
      </c>
      <c r="L2646" s="234">
        <v>79.555999999999997</v>
      </c>
      <c r="M2646" s="234">
        <v>83.585899999999995</v>
      </c>
      <c r="N2646" s="234">
        <v>0</v>
      </c>
      <c r="O2646" s="234">
        <v>0.15</v>
      </c>
      <c r="P2646" s="187">
        <v>122069.10719863122</v>
      </c>
      <c r="Q2646" s="188">
        <v>1.5343796470238729</v>
      </c>
    </row>
    <row r="2647" spans="1:17" ht="12.95" customHeight="1">
      <c r="A2647" s="124">
        <f t="shared" si="41"/>
        <v>572</v>
      </c>
      <c r="B2647" s="53" t="s">
        <v>1401</v>
      </c>
      <c r="C2647" s="250">
        <v>2</v>
      </c>
      <c r="D2647" s="55">
        <v>45523</v>
      </c>
      <c r="E2647" s="241">
        <v>30</v>
      </c>
      <c r="F2647" s="53" t="s">
        <v>1290</v>
      </c>
      <c r="G2647" s="53" t="s">
        <v>326</v>
      </c>
      <c r="H2647" s="53" t="s">
        <v>1404</v>
      </c>
      <c r="I2647" s="53" t="s">
        <v>827</v>
      </c>
      <c r="J2647" s="242" t="s">
        <v>571</v>
      </c>
      <c r="K2647" s="242" t="s">
        <v>826</v>
      </c>
      <c r="L2647" s="234">
        <v>96.248999999999995</v>
      </c>
      <c r="M2647" s="234">
        <v>103.32462</v>
      </c>
      <c r="N2647" s="234">
        <v>0</v>
      </c>
      <c r="O2647" s="234">
        <v>0.35</v>
      </c>
      <c r="P2647" s="187">
        <v>150896.08920217041</v>
      </c>
      <c r="Q2647" s="188">
        <v>1.5677678646237407</v>
      </c>
    </row>
    <row r="2648" spans="1:17" ht="12.95" customHeight="1">
      <c r="A2648" s="267">
        <f t="shared" si="41"/>
        <v>573</v>
      </c>
      <c r="B2648" s="209" t="s">
        <v>1405</v>
      </c>
      <c r="C2648" s="245">
        <v>0</v>
      </c>
      <c r="D2648" s="219"/>
      <c r="E2648" s="271">
        <f>SUM(E2649:E2650)</f>
        <v>370.04999999999995</v>
      </c>
      <c r="F2648" s="218" t="s">
        <v>123</v>
      </c>
      <c r="G2648" s="218" t="s">
        <v>728</v>
      </c>
      <c r="H2648" s="218" t="s">
        <v>124</v>
      </c>
      <c r="I2648" s="209" t="s">
        <v>827</v>
      </c>
      <c r="J2648" s="209" t="s">
        <v>576</v>
      </c>
      <c r="K2648" s="218" t="s">
        <v>668</v>
      </c>
      <c r="L2648" s="244">
        <v>298.125</v>
      </c>
      <c r="M2648" s="244">
        <v>58.03</v>
      </c>
      <c r="N2648" s="244">
        <v>0</v>
      </c>
      <c r="O2648" s="244">
        <v>0</v>
      </c>
      <c r="P2648" s="211">
        <v>117086.40214994486</v>
      </c>
      <c r="Q2648" s="212">
        <v>0.39274264872098907</v>
      </c>
    </row>
    <row r="2649" spans="1:17" ht="12.95" customHeight="1">
      <c r="A2649" s="124">
        <f t="shared" si="41"/>
        <v>573</v>
      </c>
      <c r="B2649" s="136" t="s">
        <v>1405</v>
      </c>
      <c r="C2649" s="250">
        <v>1</v>
      </c>
      <c r="D2649" s="55">
        <v>45667</v>
      </c>
      <c r="E2649" s="128">
        <v>236.82499999999999</v>
      </c>
      <c r="F2649" s="136" t="s">
        <v>123</v>
      </c>
      <c r="G2649" s="136" t="s">
        <v>728</v>
      </c>
      <c r="H2649" s="136" t="s">
        <v>124</v>
      </c>
      <c r="I2649" s="53" t="s">
        <v>827</v>
      </c>
      <c r="J2649" s="242" t="s">
        <v>576</v>
      </c>
      <c r="K2649" s="136" t="s">
        <v>668</v>
      </c>
      <c r="L2649" s="236">
        <v>182.72697452128</v>
      </c>
      <c r="M2649" s="236">
        <v>35.567786436796233</v>
      </c>
      <c r="N2649" s="236">
        <v>0</v>
      </c>
      <c r="O2649" s="236">
        <v>0</v>
      </c>
      <c r="P2649" s="187">
        <v>71764.675966260169</v>
      </c>
      <c r="Q2649" s="188">
        <v>0.39274264872098896</v>
      </c>
    </row>
    <row r="2650" spans="1:17" ht="12.95" customHeight="1">
      <c r="A2650" s="124">
        <f t="shared" si="41"/>
        <v>573</v>
      </c>
      <c r="B2650" s="136" t="s">
        <v>1405</v>
      </c>
      <c r="C2650" s="250">
        <v>2</v>
      </c>
      <c r="D2650" s="55">
        <v>45668</v>
      </c>
      <c r="E2650" s="128">
        <v>133.22499999999999</v>
      </c>
      <c r="F2650" s="136" t="s">
        <v>123</v>
      </c>
      <c r="G2650" s="136" t="s">
        <v>728</v>
      </c>
      <c r="H2650" s="136" t="s">
        <v>124</v>
      </c>
      <c r="I2650" s="53" t="s">
        <v>827</v>
      </c>
      <c r="J2650" s="136" t="s">
        <v>576</v>
      </c>
      <c r="K2650" s="136" t="s">
        <v>668</v>
      </c>
      <c r="L2650" s="264">
        <v>115.39802547872003</v>
      </c>
      <c r="M2650" s="269">
        <v>22.462213563203765</v>
      </c>
      <c r="N2650" s="264">
        <v>0</v>
      </c>
      <c r="O2650" s="264">
        <v>0</v>
      </c>
      <c r="P2650" s="187">
        <v>45321.726183684674</v>
      </c>
      <c r="Q2650" s="188">
        <v>0.39274264872098896</v>
      </c>
    </row>
    <row r="2651" spans="1:17" ht="12.95" customHeight="1">
      <c r="A2651" s="267">
        <f t="shared" si="41"/>
        <v>574</v>
      </c>
      <c r="B2651" s="218" t="s">
        <v>1407</v>
      </c>
      <c r="C2651" s="247">
        <v>0</v>
      </c>
      <c r="D2651" s="219"/>
      <c r="E2651" s="271">
        <f>SUM(E2652:E2654)</f>
        <v>99.99</v>
      </c>
      <c r="F2651" s="218" t="s">
        <v>46</v>
      </c>
      <c r="G2651" s="218" t="s">
        <v>728</v>
      </c>
      <c r="H2651" s="218" t="s">
        <v>1426</v>
      </c>
      <c r="I2651" s="218" t="s">
        <v>94</v>
      </c>
      <c r="J2651" s="255"/>
      <c r="K2651" s="255"/>
      <c r="L2651" s="244">
        <v>20.52685</v>
      </c>
      <c r="M2651" s="244">
        <v>0</v>
      </c>
      <c r="N2651" s="244">
        <v>0</v>
      </c>
      <c r="O2651" s="244">
        <v>0</v>
      </c>
      <c r="P2651" s="211">
        <v>0</v>
      </c>
      <c r="Q2651" s="212">
        <v>0</v>
      </c>
    </row>
    <row r="2652" spans="1:17" ht="12.95" customHeight="1">
      <c r="A2652" s="124">
        <f t="shared" si="41"/>
        <v>574</v>
      </c>
      <c r="B2652" s="136" t="s">
        <v>1407</v>
      </c>
      <c r="C2652" s="252">
        <v>1</v>
      </c>
      <c r="D2652" s="55">
        <v>45716</v>
      </c>
      <c r="E2652" s="136">
        <v>33.33</v>
      </c>
      <c r="F2652" s="136" t="s">
        <v>46</v>
      </c>
      <c r="G2652" s="136" t="s">
        <v>728</v>
      </c>
      <c r="H2652" s="136" t="s">
        <v>1426</v>
      </c>
      <c r="I2652" s="136" t="s">
        <v>94</v>
      </c>
      <c r="J2652" s="136"/>
      <c r="K2652" s="136"/>
      <c r="L2652" s="234">
        <v>20.52685</v>
      </c>
      <c r="M2652" s="205">
        <v>0</v>
      </c>
      <c r="N2652" s="205">
        <v>0</v>
      </c>
      <c r="O2652" s="205">
        <v>0</v>
      </c>
      <c r="P2652" s="187">
        <v>0</v>
      </c>
      <c r="Q2652" s="188">
        <v>0</v>
      </c>
    </row>
    <row r="2653" spans="1:17" ht="12.95" customHeight="1">
      <c r="A2653" s="124">
        <f t="shared" si="41"/>
        <v>574</v>
      </c>
      <c r="B2653" s="136" t="s">
        <v>1407</v>
      </c>
      <c r="C2653" s="252">
        <v>2</v>
      </c>
      <c r="D2653" s="55">
        <v>45721</v>
      </c>
      <c r="E2653" s="136">
        <v>33.33</v>
      </c>
      <c r="F2653" s="136" t="s">
        <v>46</v>
      </c>
      <c r="G2653" s="136" t="s">
        <v>728</v>
      </c>
      <c r="H2653" s="136" t="s">
        <v>1426</v>
      </c>
      <c r="I2653" s="136" t="s">
        <v>94</v>
      </c>
      <c r="J2653" s="136"/>
      <c r="K2653" s="136"/>
      <c r="L2653" s="234">
        <v>0</v>
      </c>
      <c r="M2653" s="205">
        <v>0</v>
      </c>
      <c r="N2653" s="205">
        <v>0</v>
      </c>
      <c r="O2653" s="205">
        <v>0</v>
      </c>
      <c r="P2653" s="187">
        <v>0</v>
      </c>
      <c r="Q2653" s="188">
        <v>0</v>
      </c>
    </row>
    <row r="2654" spans="1:17" ht="12.95" customHeight="1">
      <c r="A2654" s="124">
        <f t="shared" si="41"/>
        <v>574</v>
      </c>
      <c r="B2654" s="136" t="s">
        <v>1407</v>
      </c>
      <c r="C2654" s="252">
        <v>3</v>
      </c>
      <c r="D2654" s="55">
        <v>45719</v>
      </c>
      <c r="E2654" s="136">
        <v>33.33</v>
      </c>
      <c r="F2654" s="136" t="s">
        <v>46</v>
      </c>
      <c r="G2654" s="136" t="s">
        <v>728</v>
      </c>
      <c r="H2654" s="136" t="s">
        <v>1426</v>
      </c>
      <c r="I2654" s="136" t="s">
        <v>94</v>
      </c>
      <c r="J2654" s="136"/>
      <c r="K2654" s="136"/>
      <c r="L2654" s="234">
        <v>0</v>
      </c>
      <c r="M2654" s="205">
        <v>0</v>
      </c>
      <c r="N2654" s="205">
        <v>0</v>
      </c>
      <c r="O2654" s="205">
        <v>0</v>
      </c>
      <c r="P2654" s="187">
        <v>0</v>
      </c>
      <c r="Q2654" s="188">
        <v>0</v>
      </c>
    </row>
    <row r="2655" spans="1:17" ht="12.95" customHeight="1">
      <c r="A2655" s="267">
        <f t="shared" si="41"/>
        <v>575</v>
      </c>
      <c r="B2655" s="218" t="s">
        <v>1406</v>
      </c>
      <c r="C2655" s="247">
        <v>0</v>
      </c>
      <c r="D2655" s="219"/>
      <c r="E2655" s="271">
        <f>SUM(E2656:E2658)</f>
        <v>600</v>
      </c>
      <c r="F2655" s="218" t="s">
        <v>46</v>
      </c>
      <c r="G2655" s="218" t="s">
        <v>569</v>
      </c>
      <c r="H2655" s="218" t="s">
        <v>358</v>
      </c>
      <c r="I2655" s="218" t="s">
        <v>94</v>
      </c>
      <c r="J2655" s="255"/>
      <c r="K2655" s="255"/>
      <c r="L2655" s="268">
        <v>10.21865</v>
      </c>
      <c r="M2655" s="244">
        <v>0</v>
      </c>
      <c r="N2655" s="244">
        <v>0</v>
      </c>
      <c r="O2655" s="244">
        <v>0</v>
      </c>
      <c r="P2655" s="211">
        <v>0</v>
      </c>
      <c r="Q2655" s="212">
        <v>0</v>
      </c>
    </row>
    <row r="2656" spans="1:17" ht="11.25" customHeight="1">
      <c r="A2656" s="124">
        <f t="shared" si="41"/>
        <v>575</v>
      </c>
      <c r="B2656" s="136" t="s">
        <v>1406</v>
      </c>
      <c r="C2656" s="252">
        <v>1</v>
      </c>
      <c r="D2656" s="55">
        <v>45744</v>
      </c>
      <c r="E2656" s="136">
        <v>200</v>
      </c>
      <c r="F2656" s="136" t="s">
        <v>46</v>
      </c>
      <c r="G2656" s="136" t="s">
        <v>569</v>
      </c>
      <c r="H2656" s="136" t="s">
        <v>358</v>
      </c>
      <c r="I2656" s="136" t="s">
        <v>94</v>
      </c>
      <c r="J2656" s="136"/>
      <c r="K2656" s="136"/>
      <c r="L2656" s="234">
        <v>3.1939500000000001</v>
      </c>
      <c r="M2656" s="205">
        <v>0</v>
      </c>
      <c r="N2656" s="205">
        <v>0</v>
      </c>
      <c r="O2656" s="205">
        <v>0</v>
      </c>
      <c r="P2656" s="187">
        <v>0</v>
      </c>
      <c r="Q2656" s="188">
        <v>0</v>
      </c>
    </row>
    <row r="2657" spans="1:17" ht="12.75" customHeight="1">
      <c r="A2657" s="124">
        <f t="shared" si="41"/>
        <v>575</v>
      </c>
      <c r="B2657" s="136" t="s">
        <v>1406</v>
      </c>
      <c r="C2657" s="252">
        <v>2</v>
      </c>
      <c r="D2657" s="55">
        <v>45740</v>
      </c>
      <c r="E2657" s="136">
        <v>200</v>
      </c>
      <c r="F2657" s="136" t="s">
        <v>46</v>
      </c>
      <c r="G2657" s="136" t="s">
        <v>569</v>
      </c>
      <c r="H2657" s="136" t="s">
        <v>358</v>
      </c>
      <c r="I2657" s="136" t="s">
        <v>94</v>
      </c>
      <c r="J2657" s="136"/>
      <c r="K2657" s="136"/>
      <c r="L2657" s="234">
        <v>3.3730500000000001</v>
      </c>
      <c r="M2657" s="205">
        <v>0</v>
      </c>
      <c r="N2657" s="205">
        <v>0</v>
      </c>
      <c r="O2657" s="205">
        <v>0</v>
      </c>
      <c r="P2657" s="187">
        <v>0</v>
      </c>
      <c r="Q2657" s="188">
        <v>0</v>
      </c>
    </row>
    <row r="2658" spans="1:17" ht="12.75" customHeight="1">
      <c r="A2658" s="124">
        <f t="shared" si="41"/>
        <v>575</v>
      </c>
      <c r="B2658" s="136" t="s">
        <v>1406</v>
      </c>
      <c r="C2658" s="252">
        <v>3</v>
      </c>
      <c r="D2658" s="55">
        <v>45742</v>
      </c>
      <c r="E2658" s="136">
        <v>200</v>
      </c>
      <c r="F2658" s="136" t="s">
        <v>46</v>
      </c>
      <c r="G2658" s="136" t="s">
        <v>569</v>
      </c>
      <c r="H2658" s="136" t="s">
        <v>358</v>
      </c>
      <c r="I2658" s="136" t="s">
        <v>94</v>
      </c>
      <c r="J2658" s="136"/>
      <c r="K2658" s="136"/>
      <c r="L2658" s="234">
        <v>3.6516500000000001</v>
      </c>
      <c r="M2658" s="205">
        <v>0</v>
      </c>
      <c r="N2658" s="205">
        <v>0</v>
      </c>
      <c r="O2658" s="205">
        <v>0</v>
      </c>
      <c r="P2658" s="187">
        <v>0</v>
      </c>
      <c r="Q2658" s="188">
        <v>0</v>
      </c>
    </row>
    <row r="2659" spans="1:17" ht="12.75" customHeight="1">
      <c r="A2659" s="267">
        <f t="shared" si="41"/>
        <v>576</v>
      </c>
      <c r="B2659" s="218" t="s">
        <v>1408</v>
      </c>
      <c r="C2659" s="247">
        <v>0</v>
      </c>
      <c r="D2659" s="219"/>
      <c r="E2659" s="271">
        <f>SUM(E2660:E2661)</f>
        <v>60</v>
      </c>
      <c r="F2659" s="218" t="s">
        <v>135</v>
      </c>
      <c r="G2659" s="218" t="s">
        <v>728</v>
      </c>
      <c r="H2659" s="218" t="s">
        <v>136</v>
      </c>
      <c r="I2659" s="218" t="s">
        <v>94</v>
      </c>
      <c r="J2659" s="255"/>
      <c r="K2659" s="218"/>
      <c r="L2659" s="268">
        <v>14.944899999999999</v>
      </c>
      <c r="M2659" s="244">
        <v>0</v>
      </c>
      <c r="N2659" s="244">
        <v>0</v>
      </c>
      <c r="O2659" s="244">
        <v>0</v>
      </c>
      <c r="P2659" s="211">
        <v>0</v>
      </c>
      <c r="Q2659" s="212">
        <v>0</v>
      </c>
    </row>
    <row r="2660" spans="1:17" ht="12.75" customHeight="1">
      <c r="A2660" s="124">
        <f t="shared" si="41"/>
        <v>576</v>
      </c>
      <c r="B2660" s="136" t="s">
        <v>1408</v>
      </c>
      <c r="C2660" s="252">
        <v>1</v>
      </c>
      <c r="D2660" s="55">
        <v>45650</v>
      </c>
      <c r="E2660" s="136">
        <v>30</v>
      </c>
      <c r="F2660" s="136" t="s">
        <v>135</v>
      </c>
      <c r="G2660" s="136" t="s">
        <v>728</v>
      </c>
      <c r="H2660" s="136" t="s">
        <v>136</v>
      </c>
      <c r="I2660" s="136" t="s">
        <v>94</v>
      </c>
      <c r="J2660" s="136"/>
      <c r="K2660" s="136"/>
      <c r="L2660" s="234">
        <v>14.944899999999999</v>
      </c>
      <c r="M2660" s="205">
        <v>0</v>
      </c>
      <c r="N2660" s="205">
        <v>0</v>
      </c>
      <c r="O2660" s="205">
        <v>0</v>
      </c>
      <c r="P2660" s="187">
        <v>0</v>
      </c>
      <c r="Q2660" s="188">
        <v>0</v>
      </c>
    </row>
    <row r="2661" spans="1:17" ht="11.25" customHeight="1">
      <c r="A2661" s="124">
        <f t="shared" si="41"/>
        <v>576</v>
      </c>
      <c r="B2661" s="136" t="s">
        <v>1408</v>
      </c>
      <c r="C2661" s="252">
        <v>2</v>
      </c>
      <c r="D2661" s="55">
        <v>45650</v>
      </c>
      <c r="E2661" s="136">
        <v>30</v>
      </c>
      <c r="F2661" s="136" t="s">
        <v>135</v>
      </c>
      <c r="G2661" s="136" t="s">
        <v>728</v>
      </c>
      <c r="H2661" s="136" t="s">
        <v>136</v>
      </c>
      <c r="I2661" s="136" t="s">
        <v>94</v>
      </c>
      <c r="J2661" s="136"/>
      <c r="K2661" s="246"/>
      <c r="L2661" s="234">
        <v>0</v>
      </c>
      <c r="M2661" s="205">
        <v>0</v>
      </c>
      <c r="N2661" s="205">
        <v>0</v>
      </c>
      <c r="O2661" s="205">
        <v>0</v>
      </c>
      <c r="P2661" s="187">
        <v>0</v>
      </c>
      <c r="Q2661" s="188">
        <v>0</v>
      </c>
    </row>
    <row r="2662" spans="1:17" ht="12.75" customHeight="1">
      <c r="A2662" s="267">
        <f t="shared" si="41"/>
        <v>577</v>
      </c>
      <c r="B2662" s="218" t="s">
        <v>1427</v>
      </c>
      <c r="C2662" s="247">
        <v>0</v>
      </c>
      <c r="D2662" s="219"/>
      <c r="E2662" s="271">
        <f>SUM(E2663:E2664)</f>
        <v>40</v>
      </c>
      <c r="F2662" s="218" t="s">
        <v>135</v>
      </c>
      <c r="G2662" s="218" t="s">
        <v>728</v>
      </c>
      <c r="H2662" s="218" t="s">
        <v>136</v>
      </c>
      <c r="I2662" s="218" t="s">
        <v>94</v>
      </c>
      <c r="J2662" s="255"/>
      <c r="K2662" s="217"/>
      <c r="L2662" s="268">
        <v>15.0046</v>
      </c>
      <c r="M2662" s="244">
        <v>0</v>
      </c>
      <c r="N2662" s="244">
        <v>0</v>
      </c>
      <c r="O2662" s="244">
        <v>0</v>
      </c>
      <c r="P2662" s="211">
        <v>0</v>
      </c>
      <c r="Q2662" s="212">
        <v>0</v>
      </c>
    </row>
    <row r="2663" spans="1:17" ht="12.75" customHeight="1">
      <c r="A2663" s="124">
        <f t="shared" si="41"/>
        <v>577</v>
      </c>
      <c r="B2663" s="136" t="s">
        <v>1427</v>
      </c>
      <c r="C2663" s="252">
        <v>1</v>
      </c>
      <c r="D2663" s="55">
        <v>45483</v>
      </c>
      <c r="E2663" s="136">
        <v>10</v>
      </c>
      <c r="F2663" s="136" t="s">
        <v>135</v>
      </c>
      <c r="G2663" s="136" t="s">
        <v>728</v>
      </c>
      <c r="H2663" s="136" t="s">
        <v>136</v>
      </c>
      <c r="I2663" s="136" t="s">
        <v>94</v>
      </c>
      <c r="J2663" s="136"/>
      <c r="K2663" s="246"/>
      <c r="L2663" s="234">
        <v>15.0046</v>
      </c>
      <c r="M2663" s="205">
        <v>0</v>
      </c>
      <c r="N2663" s="205">
        <v>0</v>
      </c>
      <c r="O2663" s="205">
        <v>0</v>
      </c>
      <c r="P2663" s="187">
        <v>0</v>
      </c>
      <c r="Q2663" s="188">
        <v>0</v>
      </c>
    </row>
    <row r="2664" spans="1:17" ht="12.75" customHeight="1">
      <c r="A2664" s="124">
        <f t="shared" si="41"/>
        <v>577</v>
      </c>
      <c r="B2664" s="136" t="s">
        <v>1427</v>
      </c>
      <c r="C2664" s="252">
        <v>2</v>
      </c>
      <c r="D2664" s="55">
        <v>45565</v>
      </c>
      <c r="E2664" s="136">
        <v>30</v>
      </c>
      <c r="F2664" s="136" t="s">
        <v>135</v>
      </c>
      <c r="G2664" s="136" t="s">
        <v>728</v>
      </c>
      <c r="H2664" s="136" t="s">
        <v>136</v>
      </c>
      <c r="I2664" s="136" t="s">
        <v>94</v>
      </c>
      <c r="J2664" s="136"/>
      <c r="K2664" s="246"/>
      <c r="L2664" s="234">
        <v>0</v>
      </c>
      <c r="M2664" s="205">
        <v>0</v>
      </c>
      <c r="N2664" s="205">
        <v>0</v>
      </c>
      <c r="O2664" s="205">
        <v>0</v>
      </c>
      <c r="P2664" s="187">
        <v>0</v>
      </c>
      <c r="Q2664" s="188">
        <v>0</v>
      </c>
    </row>
    <row r="2665" spans="1:17" ht="12.75" customHeight="1">
      <c r="A2665" s="267">
        <f t="shared" si="41"/>
        <v>578</v>
      </c>
      <c r="B2665" s="218" t="s">
        <v>1409</v>
      </c>
      <c r="C2665" s="247">
        <v>0</v>
      </c>
      <c r="D2665" s="219"/>
      <c r="E2665" s="271">
        <f>SUM(E2666:E2667)</f>
        <v>60</v>
      </c>
      <c r="F2665" s="218" t="s">
        <v>879</v>
      </c>
      <c r="G2665" s="218" t="s">
        <v>569</v>
      </c>
      <c r="H2665" s="218" t="s">
        <v>361</v>
      </c>
      <c r="I2665" s="218" t="s">
        <v>94</v>
      </c>
      <c r="J2665" s="255"/>
      <c r="K2665" s="217"/>
      <c r="L2665" s="268">
        <v>313.26580000000001</v>
      </c>
      <c r="M2665" s="244">
        <v>0</v>
      </c>
      <c r="N2665" s="244">
        <v>0</v>
      </c>
      <c r="O2665" s="244">
        <v>0</v>
      </c>
      <c r="P2665" s="211">
        <v>0</v>
      </c>
      <c r="Q2665" s="212">
        <v>0</v>
      </c>
    </row>
    <row r="2666" spans="1:17" ht="11.25" customHeight="1">
      <c r="A2666" s="124">
        <f t="shared" si="41"/>
        <v>578</v>
      </c>
      <c r="B2666" s="136" t="s">
        <v>1409</v>
      </c>
      <c r="C2666" s="252">
        <v>1</v>
      </c>
      <c r="D2666" s="55">
        <v>45254</v>
      </c>
      <c r="E2666" s="136">
        <v>30</v>
      </c>
      <c r="F2666" s="136" t="s">
        <v>879</v>
      </c>
      <c r="G2666" s="136" t="s">
        <v>569</v>
      </c>
      <c r="H2666" s="136" t="s">
        <v>361</v>
      </c>
      <c r="I2666" s="136" t="s">
        <v>94</v>
      </c>
      <c r="J2666" s="136"/>
      <c r="K2666" s="246"/>
      <c r="L2666" s="234">
        <v>173.13995000000003</v>
      </c>
      <c r="M2666" s="205">
        <v>0</v>
      </c>
      <c r="N2666" s="205">
        <v>0</v>
      </c>
      <c r="O2666" s="205">
        <v>0</v>
      </c>
      <c r="P2666" s="187">
        <v>0</v>
      </c>
      <c r="Q2666" s="188">
        <v>0</v>
      </c>
    </row>
    <row r="2667" spans="1:17" ht="12.75" customHeight="1">
      <c r="A2667" s="124">
        <f t="shared" si="41"/>
        <v>578</v>
      </c>
      <c r="B2667" s="136" t="s">
        <v>1409</v>
      </c>
      <c r="C2667" s="252">
        <v>2</v>
      </c>
      <c r="D2667" s="55">
        <v>45264</v>
      </c>
      <c r="E2667" s="136">
        <v>30</v>
      </c>
      <c r="F2667" s="136" t="s">
        <v>879</v>
      </c>
      <c r="G2667" s="136" t="s">
        <v>569</v>
      </c>
      <c r="H2667" s="136" t="s">
        <v>361</v>
      </c>
      <c r="I2667" s="136" t="s">
        <v>94</v>
      </c>
      <c r="J2667" s="136"/>
      <c r="K2667" s="246"/>
      <c r="L2667" s="234">
        <v>140.12584999999999</v>
      </c>
      <c r="M2667" s="205">
        <v>0</v>
      </c>
      <c r="N2667" s="205">
        <v>0</v>
      </c>
      <c r="O2667" s="205">
        <v>0</v>
      </c>
      <c r="P2667" s="187">
        <v>0</v>
      </c>
      <c r="Q2667" s="188">
        <v>0</v>
      </c>
    </row>
    <row r="2668" spans="1:17" ht="12.75" customHeight="1">
      <c r="A2668" s="267">
        <f t="shared" si="41"/>
        <v>579</v>
      </c>
      <c r="B2668" s="209" t="s">
        <v>1416</v>
      </c>
      <c r="C2668" s="248">
        <v>0</v>
      </c>
      <c r="D2668" s="219"/>
      <c r="E2668" s="272">
        <f>SUM(E2669)</f>
        <v>26.83</v>
      </c>
      <c r="F2668" s="218" t="s">
        <v>1428</v>
      </c>
      <c r="G2668" s="209" t="s">
        <v>728</v>
      </c>
      <c r="H2668" s="218" t="s">
        <v>1429</v>
      </c>
      <c r="I2668" s="209" t="s">
        <v>827</v>
      </c>
      <c r="J2668" s="209" t="s">
        <v>120</v>
      </c>
      <c r="K2668" s="209" t="s">
        <v>668</v>
      </c>
      <c r="L2668" s="266">
        <v>0</v>
      </c>
      <c r="M2668" s="244">
        <v>0</v>
      </c>
      <c r="N2668" s="244">
        <v>0</v>
      </c>
      <c r="O2668" s="244">
        <v>0</v>
      </c>
      <c r="P2668" s="211">
        <v>0</v>
      </c>
      <c r="Q2668" s="212">
        <v>0</v>
      </c>
    </row>
    <row r="2669" spans="1:17" ht="12.75" customHeight="1">
      <c r="A2669" s="124">
        <f t="shared" si="41"/>
        <v>579</v>
      </c>
      <c r="B2669" s="136" t="s">
        <v>1416</v>
      </c>
      <c r="C2669" s="249">
        <v>1</v>
      </c>
      <c r="D2669" s="55">
        <v>44652</v>
      </c>
      <c r="E2669" s="92">
        <v>26.83</v>
      </c>
      <c r="F2669" s="136" t="s">
        <v>1428</v>
      </c>
      <c r="G2669" s="53" t="s">
        <v>728</v>
      </c>
      <c r="H2669" s="136" t="s">
        <v>1429</v>
      </c>
      <c r="I2669" s="53" t="s">
        <v>827</v>
      </c>
      <c r="J2669" s="53" t="s">
        <v>120</v>
      </c>
      <c r="K2669" s="53" t="s">
        <v>668</v>
      </c>
      <c r="L2669" s="234">
        <v>0</v>
      </c>
      <c r="M2669" s="234">
        <v>0</v>
      </c>
      <c r="N2669" s="234">
        <v>0</v>
      </c>
      <c r="O2669" s="234">
        <v>0</v>
      </c>
      <c r="P2669" s="187">
        <v>0</v>
      </c>
      <c r="Q2669" s="188">
        <v>0</v>
      </c>
    </row>
    <row r="2670" spans="1:17" ht="12.75" customHeight="1">
      <c r="A2670" s="267">
        <f t="shared" si="41"/>
        <v>580</v>
      </c>
      <c r="B2670" s="209" t="s">
        <v>1417</v>
      </c>
      <c r="C2670" s="245">
        <v>0</v>
      </c>
      <c r="D2670" s="218"/>
      <c r="E2670" s="272">
        <f>SUM(E2671:E2672)</f>
        <v>160</v>
      </c>
      <c r="F2670" s="209" t="s">
        <v>315</v>
      </c>
      <c r="G2670" s="209" t="s">
        <v>326</v>
      </c>
      <c r="H2670" s="218" t="s">
        <v>512</v>
      </c>
      <c r="I2670" s="218" t="s">
        <v>827</v>
      </c>
      <c r="J2670" s="218" t="s">
        <v>576</v>
      </c>
      <c r="K2670" s="218" t="s">
        <v>668</v>
      </c>
      <c r="L2670" s="266">
        <v>0</v>
      </c>
      <c r="M2670" s="244">
        <v>0</v>
      </c>
      <c r="N2670" s="244">
        <v>0</v>
      </c>
      <c r="O2670" s="244">
        <v>0</v>
      </c>
      <c r="P2670" s="211">
        <v>0</v>
      </c>
      <c r="Q2670" s="212">
        <v>0</v>
      </c>
    </row>
    <row r="2671" spans="1:17" ht="11.25" customHeight="1">
      <c r="A2671" s="124">
        <f t="shared" si="41"/>
        <v>580</v>
      </c>
      <c r="B2671" s="136" t="s">
        <v>1417</v>
      </c>
      <c r="C2671" s="250">
        <v>1</v>
      </c>
      <c r="D2671" s="138">
        <v>35684</v>
      </c>
      <c r="E2671" s="241">
        <v>106</v>
      </c>
      <c r="F2671" s="53" t="s">
        <v>315</v>
      </c>
      <c r="G2671" s="53" t="s">
        <v>326</v>
      </c>
      <c r="H2671" s="136" t="s">
        <v>512</v>
      </c>
      <c r="I2671" s="136" t="s">
        <v>827</v>
      </c>
      <c r="J2671" s="136" t="s">
        <v>576</v>
      </c>
      <c r="K2671" s="136" t="s">
        <v>668</v>
      </c>
      <c r="L2671" s="234">
        <v>0</v>
      </c>
      <c r="M2671" s="234">
        <v>0</v>
      </c>
      <c r="N2671" s="234">
        <v>0</v>
      </c>
      <c r="O2671" s="234">
        <v>0</v>
      </c>
      <c r="P2671" s="187">
        <v>0</v>
      </c>
      <c r="Q2671" s="188">
        <v>0</v>
      </c>
    </row>
    <row r="2672" spans="1:17" ht="12.75" customHeight="1">
      <c r="A2672" s="124">
        <f t="shared" si="41"/>
        <v>580</v>
      </c>
      <c r="B2672" s="136" t="s">
        <v>1417</v>
      </c>
      <c r="C2672" s="250">
        <v>2</v>
      </c>
      <c r="D2672" s="138">
        <v>35744</v>
      </c>
      <c r="E2672" s="128">
        <v>54</v>
      </c>
      <c r="F2672" s="53" t="s">
        <v>315</v>
      </c>
      <c r="G2672" s="53" t="s">
        <v>326</v>
      </c>
      <c r="H2672" s="136" t="s">
        <v>512</v>
      </c>
      <c r="I2672" s="136" t="s">
        <v>827</v>
      </c>
      <c r="J2672" s="136" t="s">
        <v>576</v>
      </c>
      <c r="K2672" s="136" t="s">
        <v>668</v>
      </c>
      <c r="L2672" s="234">
        <v>0</v>
      </c>
      <c r="M2672" s="234">
        <v>0</v>
      </c>
      <c r="N2672" s="234">
        <v>0</v>
      </c>
      <c r="O2672" s="234">
        <v>0</v>
      </c>
      <c r="P2672" s="187">
        <v>0</v>
      </c>
      <c r="Q2672" s="188">
        <v>0</v>
      </c>
    </row>
    <row r="2673" spans="1:17" ht="12.75" customHeight="1">
      <c r="A2673" s="267">
        <f t="shared" si="41"/>
        <v>581</v>
      </c>
      <c r="B2673" s="209" t="s">
        <v>1419</v>
      </c>
      <c r="C2673" s="245">
        <v>0</v>
      </c>
      <c r="D2673" s="218"/>
      <c r="E2673" s="272">
        <f>SUM(E2674:E2675)</f>
        <v>40</v>
      </c>
      <c r="F2673" s="209" t="s">
        <v>443</v>
      </c>
      <c r="G2673" s="209" t="s">
        <v>728</v>
      </c>
      <c r="H2673" s="218" t="s">
        <v>444</v>
      </c>
      <c r="I2673" s="218" t="s">
        <v>827</v>
      </c>
      <c r="J2673" s="218" t="s">
        <v>120</v>
      </c>
      <c r="K2673" s="218" t="s">
        <v>668</v>
      </c>
      <c r="L2673" s="266">
        <v>0</v>
      </c>
      <c r="M2673" s="244">
        <v>0</v>
      </c>
      <c r="N2673" s="244">
        <v>0</v>
      </c>
      <c r="O2673" s="244">
        <v>0</v>
      </c>
      <c r="P2673" s="211">
        <v>0</v>
      </c>
      <c r="Q2673" s="212">
        <v>0</v>
      </c>
    </row>
    <row r="2674" spans="1:17" ht="12.75" customHeight="1">
      <c r="A2674" s="124">
        <f t="shared" si="41"/>
        <v>581</v>
      </c>
      <c r="B2674" s="136" t="s">
        <v>1418</v>
      </c>
      <c r="C2674" s="250">
        <v>1</v>
      </c>
      <c r="D2674" s="138">
        <v>29201</v>
      </c>
      <c r="E2674" s="241">
        <v>20</v>
      </c>
      <c r="F2674" s="53" t="s">
        <v>443</v>
      </c>
      <c r="G2674" s="53" t="s">
        <v>728</v>
      </c>
      <c r="H2674" s="136" t="s">
        <v>444</v>
      </c>
      <c r="I2674" s="136" t="s">
        <v>827</v>
      </c>
      <c r="J2674" s="136" t="s">
        <v>120</v>
      </c>
      <c r="K2674" s="136" t="s">
        <v>668</v>
      </c>
      <c r="L2674" s="234">
        <v>0</v>
      </c>
      <c r="M2674" s="234">
        <v>0</v>
      </c>
      <c r="N2674" s="234">
        <v>0</v>
      </c>
      <c r="O2674" s="234">
        <v>0</v>
      </c>
      <c r="P2674" s="187">
        <v>0</v>
      </c>
      <c r="Q2674" s="188">
        <v>0</v>
      </c>
    </row>
    <row r="2675" spans="1:17" ht="12.75" customHeight="1">
      <c r="A2675" s="124">
        <f t="shared" si="41"/>
        <v>581</v>
      </c>
      <c r="B2675" s="136" t="s">
        <v>1418</v>
      </c>
      <c r="C2675" s="250">
        <v>2</v>
      </c>
      <c r="D2675" s="138">
        <v>29132</v>
      </c>
      <c r="E2675" s="128">
        <v>20</v>
      </c>
      <c r="F2675" s="53" t="s">
        <v>443</v>
      </c>
      <c r="G2675" s="53" t="s">
        <v>728</v>
      </c>
      <c r="H2675" s="136" t="s">
        <v>444</v>
      </c>
      <c r="I2675" s="136" t="s">
        <v>827</v>
      </c>
      <c r="J2675" s="136" t="s">
        <v>120</v>
      </c>
      <c r="K2675" s="136" t="s">
        <v>668</v>
      </c>
      <c r="L2675" s="234">
        <v>0</v>
      </c>
      <c r="M2675" s="234">
        <v>0</v>
      </c>
      <c r="N2675" s="234">
        <v>0</v>
      </c>
      <c r="O2675" s="234">
        <v>0</v>
      </c>
      <c r="P2675" s="187">
        <v>0</v>
      </c>
      <c r="Q2675" s="188">
        <v>0</v>
      </c>
    </row>
    <row r="2676" spans="1:17" ht="11.25" customHeight="1">
      <c r="A2676" s="267">
        <f t="shared" si="41"/>
        <v>582</v>
      </c>
      <c r="B2676" s="209" t="s">
        <v>1420</v>
      </c>
      <c r="C2676" s="245">
        <v>0</v>
      </c>
      <c r="D2676" s="218"/>
      <c r="E2676" s="272">
        <f>SUM(E2677)</f>
        <v>63.5</v>
      </c>
      <c r="F2676" s="209" t="s">
        <v>142</v>
      </c>
      <c r="G2676" s="209" t="s">
        <v>326</v>
      </c>
      <c r="H2676" s="218" t="s">
        <v>1430</v>
      </c>
      <c r="I2676" s="218" t="s">
        <v>827</v>
      </c>
      <c r="J2676" s="218" t="s">
        <v>571</v>
      </c>
      <c r="K2676" s="218" t="s">
        <v>826</v>
      </c>
      <c r="L2676" s="266">
        <v>0</v>
      </c>
      <c r="M2676" s="244">
        <v>0</v>
      </c>
      <c r="N2676" s="244">
        <v>0</v>
      </c>
      <c r="O2676" s="244">
        <v>0</v>
      </c>
      <c r="P2676" s="211">
        <v>0</v>
      </c>
      <c r="Q2676" s="212">
        <v>0</v>
      </c>
    </row>
    <row r="2677" spans="1:17" ht="12.75" customHeight="1">
      <c r="A2677" s="124">
        <f t="shared" si="41"/>
        <v>582</v>
      </c>
      <c r="B2677" s="136" t="s">
        <v>1420</v>
      </c>
      <c r="C2677" s="250">
        <v>1</v>
      </c>
      <c r="D2677" s="138">
        <v>36482</v>
      </c>
      <c r="E2677" s="128">
        <v>63.5</v>
      </c>
      <c r="F2677" s="53" t="s">
        <v>142</v>
      </c>
      <c r="G2677" s="53" t="s">
        <v>326</v>
      </c>
      <c r="H2677" s="136" t="s">
        <v>1430</v>
      </c>
      <c r="I2677" s="136" t="s">
        <v>827</v>
      </c>
      <c r="J2677" s="136" t="s">
        <v>571</v>
      </c>
      <c r="K2677" s="136" t="s">
        <v>826</v>
      </c>
      <c r="L2677" s="234">
        <v>0</v>
      </c>
      <c r="M2677" s="234">
        <v>0</v>
      </c>
      <c r="N2677" s="234">
        <v>0</v>
      </c>
      <c r="O2677" s="234">
        <v>0</v>
      </c>
      <c r="P2677" s="187">
        <v>0</v>
      </c>
      <c r="Q2677" s="188">
        <v>0</v>
      </c>
    </row>
    <row r="2678" spans="1:17" ht="11.25">
      <c r="K2678" s="126"/>
      <c r="N2678" s="126"/>
    </row>
    <row r="2679" spans="1:17" ht="11.25">
      <c r="K2679" s="126"/>
      <c r="N2679" s="126"/>
    </row>
    <row r="2680" spans="1:17" ht="12">
      <c r="B2680" s="289" t="s">
        <v>1436</v>
      </c>
      <c r="C2680" s="289"/>
      <c r="D2680" s="289"/>
      <c r="E2680" s="289"/>
      <c r="F2680" s="289"/>
      <c r="G2680" s="289"/>
      <c r="H2680" s="289"/>
      <c r="I2680" s="289"/>
      <c r="J2680" s="289"/>
      <c r="K2680" s="126"/>
      <c r="N2680" s="126"/>
    </row>
    <row r="2681" spans="1:17" ht="12">
      <c r="B2681" s="286" t="s">
        <v>1440</v>
      </c>
      <c r="C2681" s="287"/>
      <c r="D2681" s="287"/>
      <c r="E2681" s="287"/>
      <c r="F2681" s="287"/>
      <c r="G2681" s="287"/>
      <c r="H2681" s="287"/>
      <c r="I2681" s="287"/>
      <c r="J2681" s="288"/>
      <c r="K2681" s="126"/>
      <c r="N2681" s="126"/>
    </row>
    <row r="2682" spans="1:17" ht="12">
      <c r="B2682" s="286" t="s">
        <v>1437</v>
      </c>
      <c r="C2682" s="287"/>
      <c r="D2682" s="287"/>
      <c r="E2682" s="287"/>
      <c r="F2682" s="287"/>
      <c r="G2682" s="287"/>
      <c r="H2682" s="287"/>
      <c r="I2682" s="287"/>
      <c r="J2682" s="288"/>
      <c r="K2682" s="126"/>
      <c r="N2682" s="126"/>
    </row>
    <row r="2683" spans="1:17" ht="12">
      <c r="B2683" s="286" t="s">
        <v>1438</v>
      </c>
      <c r="C2683" s="287"/>
      <c r="D2683" s="287"/>
      <c r="E2683" s="287"/>
      <c r="F2683" s="287"/>
      <c r="G2683" s="287"/>
      <c r="H2683" s="287"/>
      <c r="I2683" s="287"/>
      <c r="J2683" s="288"/>
      <c r="K2683" s="126"/>
      <c r="N2683" s="126"/>
    </row>
    <row r="2684" spans="1:17" ht="12">
      <c r="B2684" s="286" t="s">
        <v>1439</v>
      </c>
      <c r="C2684" s="287"/>
      <c r="D2684" s="287"/>
      <c r="E2684" s="287"/>
      <c r="F2684" s="287"/>
      <c r="G2684" s="287"/>
      <c r="H2684" s="287"/>
      <c r="I2684" s="287"/>
      <c r="J2684" s="288"/>
      <c r="K2684" s="126"/>
    </row>
    <row r="2685" spans="1:17" ht="11.25">
      <c r="K2685" s="126"/>
    </row>
    <row r="2686" spans="1:17" ht="11.25">
      <c r="K2686" s="126"/>
    </row>
    <row r="2687" spans="1:17" ht="11.25" customHeight="1">
      <c r="K2687" s="126"/>
    </row>
    <row r="2688" spans="1:17" ht="11.25">
      <c r="K2688" s="126"/>
    </row>
    <row r="2689" spans="11:11" ht="11.25">
      <c r="K2689" s="126"/>
    </row>
    <row r="2690" spans="11:11" ht="11.25">
      <c r="K2690" s="126"/>
    </row>
    <row r="2691" spans="11:11" ht="11.25">
      <c r="K2691" s="126"/>
    </row>
    <row r="2692" spans="11:11" ht="11.25" customHeight="1">
      <c r="K2692" s="126"/>
    </row>
    <row r="2693" spans="11:11" ht="11.25">
      <c r="K2693" s="126"/>
    </row>
    <row r="2694" spans="11:11" ht="11.25">
      <c r="K2694" s="126"/>
    </row>
    <row r="2695" spans="11:11" ht="11.25">
      <c r="K2695" s="126"/>
    </row>
    <row r="2696" spans="11:11" ht="11.25">
      <c r="K2696" s="126"/>
    </row>
    <row r="2697" spans="11:11" ht="11.25" customHeight="1">
      <c r="K2697" s="126"/>
    </row>
    <row r="2698" spans="11:11" ht="11.25">
      <c r="K2698" s="126"/>
    </row>
    <row r="2699" spans="11:11" ht="11.25">
      <c r="K2699" s="126"/>
    </row>
    <row r="2700" spans="11:11" ht="11.25">
      <c r="K2700" s="126"/>
    </row>
    <row r="2701" spans="11:11" ht="11.25">
      <c r="K2701" s="126"/>
    </row>
    <row r="2702" spans="11:11" ht="11.25" customHeight="1">
      <c r="K2702" s="126"/>
    </row>
    <row r="2703" spans="11:11" ht="11.25">
      <c r="K2703" s="126"/>
    </row>
    <row r="2704" spans="11:11" ht="11.25">
      <c r="K2704" s="126"/>
    </row>
    <row r="2705" spans="11:11" ht="11.25">
      <c r="K2705" s="126"/>
    </row>
    <row r="2706" spans="11:11" ht="11.25">
      <c r="K2706" s="126"/>
    </row>
    <row r="2707" spans="11:11" ht="11.25" customHeight="1">
      <c r="K2707" s="126"/>
    </row>
    <row r="2708" spans="11:11" ht="11.25">
      <c r="K2708" s="126"/>
    </row>
    <row r="2709" spans="11:11" ht="11.25">
      <c r="K2709" s="126"/>
    </row>
    <row r="2710" spans="11:11" ht="11.25">
      <c r="K2710" s="126"/>
    </row>
    <row r="2711" spans="11:11" ht="11.25">
      <c r="K2711" s="126"/>
    </row>
    <row r="2712" spans="11:11" ht="11.25" customHeight="1">
      <c r="K2712" s="126"/>
    </row>
    <row r="2713" spans="11:11" ht="11.25">
      <c r="K2713" s="126"/>
    </row>
    <row r="2714" spans="11:11" ht="11.25">
      <c r="K2714" s="126"/>
    </row>
    <row r="2715" spans="11:11" ht="11.25">
      <c r="K2715" s="126"/>
    </row>
    <row r="2716" spans="11:11" ht="11.25">
      <c r="K2716" s="126"/>
    </row>
    <row r="2717" spans="11:11" ht="11.25" customHeight="1">
      <c r="K2717" s="126"/>
    </row>
    <row r="2718" spans="11:11" ht="11.25">
      <c r="K2718" s="126"/>
    </row>
    <row r="2719" spans="11:11" ht="11.25">
      <c r="K2719" s="126"/>
    </row>
    <row r="2720" spans="11:11" ht="11.25">
      <c r="K2720" s="126"/>
    </row>
    <row r="2721" spans="11:11" ht="11.25">
      <c r="K2721" s="126"/>
    </row>
    <row r="2722" spans="11:11" ht="11.25" customHeight="1">
      <c r="K2722" s="126"/>
    </row>
    <row r="2723" spans="11:11" ht="11.25">
      <c r="K2723" s="126"/>
    </row>
    <row r="2724" spans="11:11" ht="11.25">
      <c r="K2724" s="126"/>
    </row>
    <row r="2725" spans="11:11" ht="11.25">
      <c r="K2725" s="126"/>
    </row>
    <row r="2726" spans="11:11" ht="11.25">
      <c r="K2726" s="126"/>
    </row>
    <row r="2727" spans="11:11" ht="11.25" customHeight="1">
      <c r="K2727" s="126"/>
    </row>
    <row r="2728" spans="11:11" ht="11.25">
      <c r="K2728" s="126"/>
    </row>
    <row r="2729" spans="11:11" ht="11.25">
      <c r="K2729" s="126"/>
    </row>
    <row r="2730" spans="11:11" ht="11.25">
      <c r="K2730" s="126"/>
    </row>
    <row r="2731" spans="11:11" ht="11.25">
      <c r="K2731" s="126"/>
    </row>
    <row r="2732" spans="11:11" ht="11.25" customHeight="1">
      <c r="K2732" s="126"/>
    </row>
    <row r="2733" spans="11:11" ht="11.25">
      <c r="K2733" s="126"/>
    </row>
    <row r="2734" spans="11:11" ht="11.25">
      <c r="K2734" s="126"/>
    </row>
    <row r="2735" spans="11:11" ht="11.25">
      <c r="K2735" s="126"/>
    </row>
    <row r="2736" spans="11:11" ht="11.25">
      <c r="K2736" s="126"/>
    </row>
    <row r="2737" spans="11:11" ht="11.25" customHeight="1">
      <c r="K2737" s="126"/>
    </row>
    <row r="2738" spans="11:11" ht="11.25">
      <c r="K2738" s="126"/>
    </row>
    <row r="2739" spans="11:11" ht="11.25">
      <c r="K2739" s="126"/>
    </row>
    <row r="2740" spans="11:11" ht="11.25">
      <c r="K2740" s="126"/>
    </row>
    <row r="2741" spans="11:11" ht="11.25">
      <c r="K2741" s="126"/>
    </row>
    <row r="2742" spans="11:11" ht="11.25" customHeight="1">
      <c r="K2742" s="126"/>
    </row>
    <row r="2743" spans="11:11" ht="11.25">
      <c r="K2743" s="126"/>
    </row>
    <row r="2744" spans="11:11" ht="11.25">
      <c r="K2744" s="126"/>
    </row>
    <row r="2745" spans="11:11" ht="11.25">
      <c r="K2745" s="126"/>
    </row>
    <row r="2746" spans="11:11" ht="11.25">
      <c r="K2746" s="126"/>
    </row>
    <row r="2747" spans="11:11" ht="11.25" customHeight="1">
      <c r="K2747" s="126"/>
    </row>
    <row r="2748" spans="11:11" ht="11.25">
      <c r="K2748" s="126"/>
    </row>
    <row r="2749" spans="11:11" ht="11.25">
      <c r="K2749" s="126"/>
    </row>
    <row r="2750" spans="11:11" ht="11.25">
      <c r="K2750" s="126"/>
    </row>
    <row r="2751" spans="11:11" ht="11.25">
      <c r="K2751" s="126"/>
    </row>
    <row r="2752" spans="11:11" ht="11.25" customHeight="1">
      <c r="K2752" s="126"/>
    </row>
    <row r="2753" spans="1:11" ht="11.25">
      <c r="K2753" s="126"/>
    </row>
    <row r="2754" spans="1:11" ht="11.25">
      <c r="K2754" s="126"/>
    </row>
    <row r="2755" spans="1:11" ht="11.25">
      <c r="K2755" s="126"/>
    </row>
    <row r="2756" spans="1:11" ht="11.25">
      <c r="K2756" s="126"/>
    </row>
    <row r="2757" spans="1:11" ht="11.25" customHeight="1">
      <c r="K2757" s="126"/>
    </row>
    <row r="2758" spans="1:11" ht="11.25">
      <c r="K2758" s="126"/>
    </row>
    <row r="2759" spans="1:11" ht="11.25">
      <c r="K2759" s="126"/>
    </row>
    <row r="2760" spans="1:11" ht="11.25">
      <c r="K2760" s="126"/>
    </row>
    <row r="2761" spans="1:11" ht="11.25">
      <c r="K2761" s="126"/>
    </row>
    <row r="2762" spans="1:11" ht="11.25" customHeight="1">
      <c r="K2762" s="126"/>
    </row>
    <row r="2763" spans="1:11" ht="11.25">
      <c r="K2763" s="126"/>
    </row>
    <row r="2764" spans="1:11" ht="11.25">
      <c r="K2764" s="126"/>
    </row>
    <row r="2765" spans="1:11" ht="11.25">
      <c r="K2765" s="126"/>
    </row>
    <row r="2766" spans="1:11" ht="11.25">
      <c r="K2766" s="126"/>
    </row>
    <row r="2767" spans="1:11" ht="11.25" customHeight="1">
      <c r="K2767" s="126"/>
    </row>
    <row r="2768" spans="1:11" ht="11.25">
      <c r="A2768" s="4"/>
      <c r="C2768" s="254"/>
      <c r="D2768" s="1"/>
    </row>
    <row r="2769" spans="1:4" ht="11.25">
      <c r="A2769" s="4"/>
      <c r="C2769" s="254"/>
      <c r="D2769" s="1"/>
    </row>
    <row r="2770" spans="1:4" ht="11.25">
      <c r="A2770" s="4"/>
      <c r="C2770" s="254"/>
      <c r="D2770" s="1"/>
    </row>
    <row r="2771" spans="1:4" ht="11.25">
      <c r="A2771" s="4"/>
      <c r="C2771" s="254"/>
      <c r="D2771" s="1"/>
    </row>
    <row r="2772" spans="1:4" ht="11.25">
      <c r="A2772" s="4"/>
      <c r="C2772" s="254"/>
      <c r="D2772" s="1"/>
    </row>
    <row r="2773" spans="1:4" ht="11.25">
      <c r="A2773" s="4"/>
      <c r="C2773" s="254"/>
      <c r="D2773" s="1"/>
    </row>
    <row r="2774" spans="1:4" ht="11.25">
      <c r="A2774" s="4"/>
      <c r="C2774" s="254"/>
      <c r="D2774" s="1"/>
    </row>
    <row r="2775" spans="1:4" ht="11.25">
      <c r="A2775" s="4"/>
      <c r="C2775" s="254"/>
      <c r="D2775" s="1"/>
    </row>
    <row r="2776" spans="1:4" ht="11.25">
      <c r="A2776" s="4"/>
      <c r="C2776" s="254"/>
      <c r="D2776" s="1"/>
    </row>
    <row r="2777" spans="1:4" ht="11.25">
      <c r="A2777" s="4"/>
      <c r="C2777" s="254"/>
      <c r="D2777" s="1"/>
    </row>
    <row r="2778" spans="1:4" ht="11.25">
      <c r="A2778" s="4"/>
      <c r="C2778" s="254"/>
      <c r="D2778" s="1"/>
    </row>
    <row r="2779" spans="1:4" ht="11.25">
      <c r="A2779" s="4"/>
      <c r="C2779" s="254"/>
      <c r="D2779" s="1"/>
    </row>
    <row r="2780" spans="1:4" ht="11.25">
      <c r="A2780" s="4"/>
      <c r="C2780" s="254"/>
      <c r="D2780" s="1"/>
    </row>
    <row r="2781" spans="1:4" ht="11.25">
      <c r="A2781" s="4"/>
      <c r="C2781" s="254"/>
      <c r="D2781" s="1"/>
    </row>
    <row r="2782" spans="1:4" ht="11.25">
      <c r="A2782" s="4"/>
      <c r="C2782" s="254"/>
      <c r="D2782" s="1"/>
    </row>
    <row r="2783" spans="1:4" ht="11.25">
      <c r="A2783" s="4"/>
      <c r="C2783" s="254"/>
      <c r="D2783" s="1"/>
    </row>
    <row r="2784" spans="1:4" ht="11.25">
      <c r="A2784" s="4"/>
      <c r="C2784" s="254"/>
      <c r="D2784" s="1"/>
    </row>
    <row r="2785" spans="1:4" ht="11.25">
      <c r="A2785" s="4"/>
      <c r="C2785" s="254"/>
      <c r="D2785" s="1"/>
    </row>
    <row r="2786" spans="1:4" ht="11.25">
      <c r="A2786" s="4"/>
      <c r="C2786" s="254"/>
      <c r="D2786" s="1"/>
    </row>
    <row r="2787" spans="1:4" ht="11.25">
      <c r="A2787" s="4"/>
      <c r="C2787" s="254"/>
      <c r="D2787" s="1"/>
    </row>
    <row r="2788" spans="1:4" ht="11.25">
      <c r="A2788" s="4"/>
      <c r="C2788" s="254"/>
      <c r="D2788" s="1"/>
    </row>
    <row r="2789" spans="1:4" ht="11.25">
      <c r="A2789" s="4"/>
      <c r="C2789" s="254"/>
      <c r="D2789" s="1"/>
    </row>
    <row r="2790" spans="1:4" ht="11.25">
      <c r="A2790" s="4"/>
      <c r="C2790" s="254"/>
      <c r="D2790" s="1"/>
    </row>
    <row r="2791" spans="1:4" ht="11.25">
      <c r="A2791" s="4"/>
      <c r="C2791" s="254"/>
      <c r="D2791" s="1"/>
    </row>
    <row r="2792" spans="1:4" ht="11.25">
      <c r="A2792" s="4"/>
      <c r="C2792" s="254"/>
      <c r="D2792" s="1"/>
    </row>
    <row r="2793" spans="1:4" ht="11.25">
      <c r="A2793" s="4"/>
      <c r="C2793" s="254"/>
      <c r="D2793" s="1"/>
    </row>
    <row r="2794" spans="1:4" ht="11.25">
      <c r="A2794" s="4"/>
      <c r="C2794" s="254"/>
      <c r="D2794" s="1"/>
    </row>
    <row r="2795" spans="1:4" ht="11.25">
      <c r="A2795" s="4"/>
      <c r="C2795" s="254"/>
      <c r="D2795" s="1"/>
    </row>
    <row r="2796" spans="1:4" ht="11.25">
      <c r="A2796" s="4"/>
      <c r="C2796" s="254"/>
      <c r="D2796" s="1"/>
    </row>
    <row r="2797" spans="1:4" ht="11.25">
      <c r="A2797" s="4"/>
      <c r="C2797" s="254"/>
      <c r="D2797" s="1"/>
    </row>
    <row r="2798" spans="1:4" ht="11.25">
      <c r="A2798" s="4"/>
      <c r="C2798" s="254"/>
      <c r="D2798" s="1"/>
    </row>
    <row r="2799" spans="1:4" ht="11.25">
      <c r="A2799" s="4"/>
      <c r="C2799" s="254"/>
      <c r="D2799" s="1"/>
    </row>
    <row r="2800" spans="1:4" ht="11.25">
      <c r="A2800" s="4"/>
      <c r="C2800" s="254"/>
      <c r="D2800" s="1"/>
    </row>
    <row r="2801" spans="1:4" ht="11.25">
      <c r="A2801" s="4"/>
      <c r="C2801" s="254"/>
      <c r="D2801" s="1"/>
    </row>
    <row r="2802" spans="1:4" ht="11.25">
      <c r="A2802" s="4"/>
      <c r="C2802" s="254"/>
      <c r="D2802" s="1"/>
    </row>
    <row r="2803" spans="1:4" ht="11.25">
      <c r="A2803" s="4"/>
      <c r="C2803" s="254"/>
      <c r="D2803" s="1"/>
    </row>
    <row r="2804" spans="1:4" ht="11.25">
      <c r="A2804" s="4"/>
      <c r="C2804" s="254"/>
      <c r="D2804" s="1"/>
    </row>
    <row r="2805" spans="1:4" ht="11.25">
      <c r="A2805" s="4"/>
      <c r="C2805" s="254"/>
      <c r="D2805" s="1"/>
    </row>
    <row r="2806" spans="1:4" ht="11.25">
      <c r="A2806" s="4"/>
      <c r="C2806" s="254"/>
      <c r="D2806" s="1"/>
    </row>
    <row r="2807" spans="1:4" ht="11.25">
      <c r="A2807" s="4"/>
      <c r="C2807" s="254"/>
      <c r="D2807" s="1"/>
    </row>
    <row r="2808" spans="1:4" ht="11.25">
      <c r="A2808" s="4"/>
      <c r="C2808" s="254"/>
      <c r="D2808" s="1"/>
    </row>
    <row r="2809" spans="1:4" ht="11.25">
      <c r="A2809" s="4"/>
      <c r="C2809" s="254"/>
      <c r="D2809" s="1"/>
    </row>
    <row r="2810" spans="1:4" ht="11.25">
      <c r="A2810" s="4"/>
      <c r="C2810" s="254"/>
      <c r="D2810" s="1"/>
    </row>
    <row r="2811" spans="1:4" ht="11.25">
      <c r="A2811" s="4"/>
      <c r="C2811" s="254"/>
      <c r="D2811" s="1"/>
    </row>
    <row r="2812" spans="1:4" ht="11.25">
      <c r="A2812" s="4"/>
      <c r="C2812" s="254"/>
      <c r="D2812" s="1"/>
    </row>
    <row r="2813" spans="1:4" ht="11.25">
      <c r="A2813" s="4"/>
      <c r="C2813" s="254"/>
      <c r="D2813" s="1"/>
    </row>
    <row r="2814" spans="1:4" ht="11.25">
      <c r="A2814" s="4"/>
      <c r="C2814" s="254"/>
      <c r="D2814" s="1"/>
    </row>
    <row r="2815" spans="1:4" ht="11.25">
      <c r="A2815" s="4"/>
      <c r="C2815" s="254"/>
      <c r="D2815" s="1"/>
    </row>
    <row r="2816" spans="1:4" ht="11.25">
      <c r="A2816" s="4"/>
      <c r="C2816" s="254"/>
      <c r="D2816" s="1"/>
    </row>
    <row r="2817" spans="1:4" ht="11.25">
      <c r="A2817" s="4"/>
      <c r="C2817" s="254"/>
      <c r="D2817" s="1"/>
    </row>
    <row r="2818" spans="1:4" ht="11.25">
      <c r="A2818" s="4"/>
      <c r="C2818" s="254"/>
      <c r="D2818" s="1"/>
    </row>
    <row r="2819" spans="1:4" ht="11.25"/>
    <row r="2820" spans="1:4" ht="11.25"/>
    <row r="2821" spans="1:4" ht="11.25"/>
    <row r="2822" spans="1:4" ht="11.25"/>
    <row r="2823" spans="1:4" ht="11.25"/>
    <row r="2824" spans="1:4" ht="11.25"/>
    <row r="2825" spans="1:4" ht="11.25"/>
    <row r="2826" spans="1:4" ht="11.25"/>
    <row r="2827" spans="1:4" ht="11.25"/>
    <row r="2828" spans="1:4" ht="11.25"/>
    <row r="2829" spans="1:4" ht="11.25"/>
    <row r="2830" spans="1:4" ht="11.25"/>
    <row r="2831" spans="1:4" ht="11.25"/>
    <row r="2832" spans="1:4" ht="11.25"/>
    <row r="2833" ht="11.25"/>
    <row r="2834" ht="11.25"/>
    <row r="2835" ht="11.25"/>
    <row r="2836" ht="11.25"/>
    <row r="2837" ht="11.25"/>
    <row r="2838" ht="11.25"/>
    <row r="2839" ht="11.25"/>
    <row r="2840" ht="11.25"/>
    <row r="2841" ht="11.25"/>
    <row r="2842" ht="11.25"/>
    <row r="2843" ht="11.25"/>
    <row r="2844" ht="11.25"/>
    <row r="2845" ht="12.75" customHeight="1"/>
    <row r="2846" ht="12.75" customHeight="1"/>
    <row r="2847" ht="12.75" customHeight="1"/>
    <row r="2848" ht="12.75" customHeight="1"/>
    <row r="2849" ht="12.75" customHeight="1"/>
    <row r="2850" ht="12.75" customHeight="1"/>
    <row r="2851" ht="12.75" customHeight="1"/>
    <row r="2852" ht="12.75" customHeight="1"/>
    <row r="2853" ht="12.75" customHeight="1"/>
    <row r="2854" ht="12.75" customHeight="1"/>
    <row r="2855" ht="12.75" customHeight="1"/>
    <row r="2856" ht="12.75" customHeight="1"/>
    <row r="2857" ht="12.75" customHeight="1"/>
    <row r="2858" ht="12.75" customHeight="1"/>
    <row r="2859" ht="12.75" customHeight="1"/>
    <row r="2860" ht="12.75" customHeight="1"/>
    <row r="2861" ht="12.75" customHeight="1"/>
    <row r="2862" ht="12.75" customHeight="1"/>
    <row r="2863" ht="12.75" customHeight="1"/>
    <row r="2864" ht="12.75" customHeight="1"/>
    <row r="2865" ht="12.75" customHeight="1"/>
    <row r="2866" ht="12.75" customHeight="1"/>
    <row r="2867" ht="12.75" customHeight="1"/>
    <row r="2868" ht="12.75" customHeight="1"/>
    <row r="2869" ht="12.75" customHeight="1"/>
    <row r="2870" ht="12.75" customHeight="1"/>
    <row r="2871" ht="12.75" customHeight="1"/>
    <row r="2872" ht="12.75" customHeight="1"/>
    <row r="2873" ht="12.75" customHeight="1"/>
    <row r="2874" ht="12.75" customHeight="1"/>
    <row r="2875" ht="12.75" customHeight="1"/>
    <row r="2876" ht="12.75" customHeight="1"/>
    <row r="2877" ht="12.75" customHeight="1"/>
    <row r="2878" ht="12.75" customHeight="1"/>
    <row r="2879" ht="12.75" customHeight="1"/>
    <row r="2880" ht="12.75" customHeight="1"/>
    <row r="2881" ht="12.75" customHeight="1"/>
    <row r="2882" ht="12.75" customHeight="1"/>
    <row r="2883" ht="12.75" customHeight="1"/>
    <row r="2884" ht="12.75" customHeight="1"/>
    <row r="2885" ht="12.75" customHeight="1"/>
    <row r="2886" ht="12.75" customHeight="1"/>
    <row r="2887" ht="12.75" customHeight="1"/>
    <row r="2888" ht="12.75" customHeight="1"/>
    <row r="2889" ht="12.75" customHeight="1"/>
    <row r="2890" ht="12.75" customHeight="1"/>
    <row r="2891" ht="12.75" customHeight="1"/>
    <row r="2892" ht="12.75" customHeight="1"/>
    <row r="2893" ht="12.75" customHeight="1"/>
    <row r="2894" ht="12.75" customHeight="1"/>
    <row r="2895" ht="12.75" customHeight="1"/>
    <row r="2896" ht="12.75" customHeight="1"/>
    <row r="2897" ht="12.75" customHeight="1"/>
    <row r="2898" ht="12.75" customHeight="1"/>
    <row r="2899" ht="12.75" customHeight="1"/>
    <row r="2900" ht="12.75" customHeight="1"/>
    <row r="2901" ht="12.75" customHeight="1"/>
    <row r="2902" ht="12.75" customHeight="1"/>
    <row r="2903" ht="12.75" customHeight="1"/>
    <row r="2904" ht="12.75" customHeight="1"/>
    <row r="2905" ht="12.75" customHeight="1"/>
    <row r="2906" ht="12.75" customHeight="1"/>
    <row r="2907" ht="12.75" customHeight="1"/>
    <row r="2908" ht="12.75" customHeight="1"/>
    <row r="2909" ht="12.75" customHeight="1"/>
    <row r="2910" ht="12.75" customHeight="1"/>
    <row r="2911" ht="12.75" customHeight="1"/>
    <row r="2912" ht="12.75" customHeight="1"/>
    <row r="2913" ht="12.75" customHeight="1"/>
    <row r="2914" ht="12.75" customHeight="1"/>
    <row r="2915" ht="12.75" customHeight="1"/>
    <row r="2916" ht="12.75" customHeight="1"/>
    <row r="2917" ht="12.75" customHeight="1"/>
    <row r="2918" ht="12.75" customHeight="1"/>
    <row r="2919" ht="12.75" customHeight="1"/>
    <row r="2920" ht="12.75" customHeight="1"/>
    <row r="2921" ht="12.75" customHeight="1"/>
    <row r="2922" ht="12.75" customHeight="1"/>
    <row r="2923" ht="12.75" customHeight="1"/>
    <row r="2924" ht="12.75" customHeight="1"/>
    <row r="2925" ht="12.75" customHeight="1"/>
    <row r="2926" ht="12.75" customHeight="1"/>
    <row r="2927" ht="12.75" customHeight="1"/>
    <row r="2928" ht="12.75" customHeight="1"/>
    <row r="2929" ht="12.75" customHeight="1"/>
    <row r="2930" ht="12.75" customHeight="1"/>
    <row r="2931" ht="12.75" customHeight="1"/>
    <row r="2932" ht="12.75" customHeight="1"/>
    <row r="2933" ht="12.75" customHeight="1"/>
    <row r="2934" ht="12.75" customHeight="1"/>
    <row r="2935" ht="12.75" customHeight="1"/>
    <row r="2936" ht="12.75" customHeight="1"/>
    <row r="2937" ht="12.75" customHeight="1"/>
    <row r="2938" ht="12.75" customHeight="1"/>
    <row r="2939" ht="12.75" customHeight="1"/>
    <row r="2940" ht="12.75" customHeight="1"/>
    <row r="2941" ht="12.75" customHeight="1"/>
    <row r="2942" ht="12.75" customHeight="1"/>
    <row r="2943" ht="12.75" customHeight="1"/>
    <row r="2944" ht="12.75" customHeight="1"/>
    <row r="2945" ht="12.75" customHeight="1"/>
    <row r="2946" ht="12.75" customHeight="1"/>
    <row r="2947" ht="12.75" customHeight="1"/>
    <row r="2948" ht="12.75" customHeight="1"/>
    <row r="2949" ht="12.75" customHeight="1"/>
    <row r="2950" ht="12.75" customHeight="1"/>
    <row r="2951" ht="12.75" customHeight="1"/>
    <row r="2952" ht="12.75" customHeight="1"/>
    <row r="2953" ht="12.75" customHeight="1"/>
    <row r="2954" ht="12.75" customHeight="1"/>
    <row r="2955" ht="12.75" customHeight="1"/>
    <row r="2956" ht="12.75" customHeight="1"/>
    <row r="2957" ht="12.75" customHeight="1"/>
    <row r="2958" ht="12.75" customHeight="1"/>
    <row r="2959" ht="12.75" customHeight="1"/>
    <row r="2960" ht="12.75" customHeight="1"/>
    <row r="2961" ht="12.75" customHeight="1"/>
    <row r="2962" ht="12.75" customHeight="1"/>
    <row r="2963" ht="12.75" customHeight="1"/>
    <row r="2964" ht="12.75" customHeight="1"/>
    <row r="2965" ht="12.75" customHeight="1"/>
    <row r="2966" ht="12.75" customHeight="1"/>
    <row r="2967" ht="12.75" customHeight="1"/>
    <row r="2968" ht="12.75" customHeight="1"/>
    <row r="2969" ht="12.75" customHeight="1"/>
    <row r="2970" ht="12.75" customHeight="1"/>
    <row r="2971" ht="12.75" customHeight="1"/>
    <row r="2972" ht="12.75" customHeight="1"/>
    <row r="2973" ht="12.75" customHeight="1"/>
    <row r="2974" ht="12.75" customHeight="1"/>
    <row r="2975" ht="12.75" customHeight="1"/>
    <row r="2976" ht="12.75" customHeight="1"/>
    <row r="2977" ht="12.75" customHeight="1"/>
    <row r="2978" ht="12.75" customHeight="1"/>
    <row r="2979" ht="12.75" customHeight="1"/>
    <row r="2980" ht="12.75" customHeight="1"/>
    <row r="2981" ht="12.75" customHeight="1"/>
    <row r="2982" ht="12.75" customHeight="1"/>
    <row r="2983" ht="12.75" customHeight="1"/>
    <row r="2984" ht="12.75" customHeight="1"/>
    <row r="2985" ht="12.75" customHeight="1"/>
    <row r="2986" ht="12.75" customHeight="1"/>
    <row r="2987" ht="12.75" customHeight="1"/>
    <row r="2988" ht="12.75" customHeight="1"/>
    <row r="2989" ht="12.75" customHeight="1"/>
    <row r="2990" ht="12.75" customHeight="1"/>
    <row r="2991" ht="12.75" customHeight="1"/>
    <row r="2992" ht="12.75" customHeight="1"/>
    <row r="2993" ht="12.75" customHeight="1"/>
    <row r="2994" ht="12.75" customHeight="1"/>
    <row r="2995" ht="12.75" customHeight="1"/>
    <row r="2996" ht="12.75" customHeight="1"/>
    <row r="2997" ht="12.75" customHeight="1"/>
    <row r="2998" ht="12.75" customHeight="1"/>
    <row r="2999" ht="12.75" customHeight="1"/>
    <row r="3000" ht="12.75" customHeight="1"/>
    <row r="3001" ht="12.75" customHeight="1"/>
    <row r="3002" ht="12.75" customHeight="1"/>
    <row r="3003" ht="12.75" customHeight="1"/>
    <row r="3004" ht="12.75" customHeight="1"/>
    <row r="3005" ht="12.75" customHeight="1"/>
    <row r="3006" ht="12.75" customHeight="1"/>
    <row r="3007" ht="12.75" customHeight="1"/>
    <row r="3008" ht="12.75" customHeight="1"/>
    <row r="3009" ht="12.75" customHeight="1"/>
    <row r="3010" ht="12.75" customHeight="1"/>
    <row r="3011" ht="12.75" customHeight="1"/>
    <row r="3012" ht="12.75" customHeight="1"/>
    <row r="3013" ht="12.75" customHeight="1"/>
    <row r="3014" ht="12.75" customHeight="1"/>
    <row r="3015" ht="12.75" customHeight="1"/>
    <row r="3016" ht="12.75" customHeight="1"/>
    <row r="3017" ht="12.75" customHeight="1"/>
    <row r="3018" ht="12.75" customHeight="1"/>
    <row r="3019" ht="12.75" customHeight="1"/>
    <row r="3020" ht="12.75" customHeight="1"/>
    <row r="3021" ht="12.75" customHeight="1"/>
    <row r="3022" ht="12.75" customHeight="1"/>
    <row r="3023" ht="12.75" customHeight="1"/>
    <row r="3024" ht="12.75" customHeight="1"/>
    <row r="3025" ht="12.75" customHeight="1"/>
    <row r="3026" ht="12.75" customHeight="1"/>
    <row r="3027" ht="12.75" customHeight="1"/>
    <row r="3028" ht="12.75" customHeight="1"/>
    <row r="3029" ht="12.75" customHeight="1"/>
    <row r="3030" ht="12.75" customHeight="1"/>
    <row r="3031" ht="12.75" customHeight="1"/>
    <row r="3032" ht="12.75" customHeight="1"/>
    <row r="3033" ht="12.75" customHeight="1"/>
    <row r="3034" ht="12.75" customHeight="1"/>
    <row r="3035" ht="12.75" customHeight="1"/>
    <row r="3036" ht="12.75" customHeight="1"/>
    <row r="3037" ht="12.75" customHeight="1"/>
    <row r="3038" ht="12.75" customHeight="1"/>
    <row r="3039" ht="12.75" customHeight="1"/>
    <row r="3040" ht="12.75" customHeight="1"/>
    <row r="3041" ht="12.75" customHeight="1"/>
    <row r="3042" ht="12.75" customHeight="1"/>
    <row r="3043" ht="12.75" customHeight="1"/>
    <row r="3044" ht="12.75" customHeight="1"/>
    <row r="3045" ht="12.75" customHeight="1"/>
    <row r="3046" ht="12.75" customHeight="1"/>
    <row r="3047" ht="12.75" customHeight="1"/>
    <row r="3048" ht="12.75" customHeight="1"/>
    <row r="3049" ht="12.75" customHeight="1"/>
    <row r="3050" ht="12.75" customHeight="1"/>
    <row r="3051" ht="12.75" customHeight="1"/>
    <row r="3052" ht="12.75" customHeight="1"/>
    <row r="3053" ht="12.75" customHeight="1"/>
    <row r="3054" ht="12.75" customHeight="1"/>
    <row r="3055" ht="12.75" customHeight="1"/>
    <row r="3056" ht="12.75" customHeight="1"/>
    <row r="3057" ht="12.75" customHeight="1"/>
    <row r="3058" ht="12.75" customHeight="1"/>
    <row r="3059" ht="12.75" customHeight="1"/>
    <row r="3060" ht="12.75" customHeight="1"/>
    <row r="3061" ht="12.75" customHeight="1"/>
    <row r="3062" ht="12.75" customHeight="1"/>
    <row r="3063" ht="12.75" customHeight="1"/>
    <row r="3064" ht="12.75" customHeight="1"/>
    <row r="3065" ht="12.75" customHeight="1"/>
    <row r="3066" ht="12.75" customHeight="1"/>
    <row r="3067" ht="12.75" customHeight="1"/>
    <row r="3068" ht="12.75" customHeight="1"/>
    <row r="3069" ht="12.75" customHeight="1"/>
    <row r="3070" ht="12.75" customHeight="1"/>
    <row r="3071" ht="12.75" customHeight="1"/>
    <row r="3072" ht="12.75" customHeight="1"/>
    <row r="3073" ht="12.75" customHeight="1"/>
    <row r="3074" ht="12.75" customHeight="1"/>
    <row r="3075" ht="12.75" customHeight="1"/>
    <row r="3076" ht="12.75" customHeight="1"/>
    <row r="3077" ht="12.75" customHeight="1"/>
    <row r="3078" ht="12.75" customHeight="1"/>
    <row r="3079" ht="12.75" customHeight="1"/>
    <row r="3080" ht="12.75" customHeight="1"/>
    <row r="3081" ht="12.75" customHeight="1"/>
    <row r="3082" ht="12.75" customHeight="1"/>
    <row r="3083" ht="12.75" customHeight="1"/>
    <row r="3084" ht="12.75" customHeight="1"/>
    <row r="3085" ht="12.75" customHeight="1"/>
    <row r="3086" ht="12.75" customHeight="1"/>
    <row r="3087" ht="12.75" customHeight="1"/>
    <row r="3088" ht="12.75" customHeight="1"/>
    <row r="3089" ht="12.75" customHeight="1"/>
    <row r="3090" ht="12.75" customHeight="1"/>
    <row r="3091" ht="12.75" customHeight="1"/>
    <row r="3092" ht="12.75" customHeight="1"/>
    <row r="3093" ht="12.75" customHeight="1"/>
    <row r="3094" ht="12.75" customHeight="1"/>
    <row r="3095" ht="12.75" customHeight="1"/>
    <row r="3096" ht="12.75" customHeight="1"/>
    <row r="3097" ht="12.75" customHeight="1"/>
    <row r="3098" ht="12.75" customHeight="1"/>
    <row r="3099" ht="12.75" customHeight="1"/>
    <row r="3100" ht="12.75" customHeight="1"/>
    <row r="3101" ht="12.75" customHeight="1"/>
    <row r="3102" ht="12.75" customHeight="1"/>
    <row r="3103" ht="12.75" customHeight="1"/>
    <row r="3104" ht="12.75" customHeight="1"/>
    <row r="3105" ht="12.75" customHeight="1"/>
    <row r="3106" ht="12.75" customHeight="1"/>
    <row r="3107" ht="12.75" customHeight="1"/>
    <row r="3108" ht="12.75" customHeight="1"/>
    <row r="3109" ht="12.75" customHeight="1"/>
    <row r="3110" ht="12.75" customHeight="1"/>
    <row r="3111" ht="12.75" customHeight="1"/>
    <row r="3112" ht="12.75" customHeight="1"/>
    <row r="3113" ht="12.75" customHeight="1"/>
    <row r="3114" ht="12.75" customHeight="1"/>
    <row r="3115" ht="12.75" customHeight="1"/>
    <row r="3116" ht="12.75" customHeight="1"/>
    <row r="3117" ht="12.75" customHeight="1"/>
    <row r="3118" ht="12.75" customHeight="1"/>
    <row r="3119" ht="12.75" customHeight="1"/>
    <row r="3120" ht="12.75" customHeight="1"/>
    <row r="3121" ht="12.75" customHeight="1"/>
    <row r="3122" ht="12.75" customHeight="1"/>
    <row r="3123" ht="12.75" customHeight="1"/>
    <row r="3124" ht="12.75" customHeight="1"/>
    <row r="3125" ht="12.75" customHeight="1"/>
    <row r="3126" ht="12.75" customHeight="1"/>
    <row r="3127" ht="12.75" customHeight="1"/>
    <row r="3128" ht="12.75" customHeight="1"/>
    <row r="3129" ht="12.75" customHeight="1"/>
    <row r="3130" ht="12.75" customHeight="1"/>
    <row r="3131" ht="12.75" customHeight="1"/>
    <row r="3132" ht="12.75" customHeight="1"/>
    <row r="3133" ht="12.75" customHeight="1"/>
    <row r="3134" ht="12.75" customHeight="1"/>
    <row r="3135" ht="12.75" customHeight="1"/>
    <row r="3136" ht="12.75" customHeight="1"/>
    <row r="3137" ht="12.75" customHeight="1"/>
    <row r="3138" ht="12.75" customHeight="1"/>
    <row r="3139" ht="12.75" customHeight="1"/>
    <row r="3140" ht="12.75" customHeight="1"/>
    <row r="3141" ht="12.75" customHeight="1"/>
    <row r="3142" ht="12.75" customHeight="1"/>
    <row r="3143" ht="12.75" customHeight="1"/>
    <row r="3144" ht="12.75" customHeight="1"/>
    <row r="3145" ht="12.75" customHeight="1"/>
    <row r="3146" ht="12.75" customHeight="1"/>
    <row r="3147" ht="12.75" customHeight="1"/>
    <row r="3148" ht="12.75" customHeight="1"/>
    <row r="3149" ht="12.75" customHeight="1"/>
    <row r="3150" ht="12.75" customHeight="1"/>
    <row r="3151" ht="12.75" customHeight="1"/>
    <row r="3152" ht="12.75" customHeight="1"/>
    <row r="3153" ht="12.75" customHeight="1"/>
    <row r="3154" ht="12.75" customHeight="1"/>
    <row r="3155" ht="12.75" customHeight="1"/>
    <row r="3156" ht="12.75" customHeight="1"/>
    <row r="3157" ht="12.75" customHeight="1"/>
    <row r="3158" ht="12.75" customHeight="1"/>
    <row r="3159" ht="12.75" customHeight="1"/>
    <row r="3160" ht="12.75" customHeight="1"/>
    <row r="3161" ht="12.75" customHeight="1"/>
    <row r="3162" ht="12.75" customHeight="1"/>
    <row r="3163" ht="12.75" customHeight="1"/>
    <row r="3164" ht="12.75" customHeight="1"/>
    <row r="3165" ht="12.75" customHeight="1"/>
    <row r="3166" ht="12.75" customHeight="1"/>
    <row r="3167" ht="12.75" customHeight="1"/>
    <row r="3168" ht="12.75" customHeight="1"/>
    <row r="3169" ht="12.75" customHeight="1"/>
    <row r="3170" ht="12.75" customHeight="1"/>
    <row r="3171" ht="12.75" customHeight="1"/>
    <row r="3172" ht="12.75" customHeight="1"/>
    <row r="3173" ht="12.75" customHeight="1"/>
    <row r="3174" ht="12.75" customHeight="1"/>
    <row r="3175" ht="12.75" customHeight="1"/>
    <row r="3176" ht="12.75" customHeight="1"/>
    <row r="3177" ht="12.75" customHeight="1"/>
    <row r="3178" ht="12.75" customHeight="1"/>
    <row r="3179" ht="12.75" customHeight="1"/>
    <row r="3180" ht="12.75" customHeight="1"/>
    <row r="3181" ht="12.75" customHeight="1"/>
    <row r="3182" ht="12.75" customHeight="1"/>
    <row r="3183" ht="12.75" customHeight="1"/>
    <row r="3184" ht="12.75" customHeight="1"/>
    <row r="3185" ht="12.75" customHeight="1"/>
    <row r="3186" ht="12.75" customHeight="1"/>
    <row r="3187" ht="12.75" customHeight="1"/>
    <row r="3188" ht="12.75" customHeight="1"/>
    <row r="3189" ht="12.75" customHeight="1"/>
    <row r="3190" ht="12.75" customHeight="1"/>
    <row r="3191" ht="12.75" customHeight="1"/>
    <row r="3192" ht="12.75" customHeight="1"/>
    <row r="3193" ht="12.75" customHeight="1"/>
    <row r="3194" ht="12.75" customHeight="1"/>
    <row r="3195" ht="12.75" customHeight="1"/>
    <row r="3196" ht="12.75" customHeight="1"/>
    <row r="3197" ht="12.75" customHeight="1"/>
    <row r="3198" ht="12.75" customHeight="1"/>
    <row r="3199" ht="12.75" customHeight="1"/>
    <row r="3200" ht="12.75" customHeight="1"/>
    <row r="3201" ht="12.75" customHeight="1"/>
    <row r="3202" ht="12.75" customHeight="1"/>
    <row r="3203" ht="12.75" customHeight="1"/>
    <row r="3204" ht="12.75" customHeight="1"/>
    <row r="3205" ht="12.75" customHeight="1"/>
    <row r="3206" ht="12.75" customHeight="1"/>
    <row r="3207" ht="12.75" customHeight="1"/>
    <row r="3208" ht="12.75" customHeight="1"/>
    <row r="3209" ht="12.75" customHeight="1"/>
    <row r="3210" ht="12.75" customHeight="1"/>
    <row r="3211" ht="12.75" customHeight="1"/>
    <row r="3212" ht="12.75" customHeight="1"/>
    <row r="3213" ht="12.75" customHeight="1"/>
    <row r="3214" ht="12.75" customHeight="1"/>
    <row r="3215" ht="12.75" customHeight="1"/>
    <row r="3216" ht="12.75" customHeight="1"/>
    <row r="3217" ht="12.75" customHeight="1"/>
    <row r="3218" ht="12.75" customHeight="1"/>
    <row r="3219" ht="12.75" customHeight="1"/>
    <row r="3220" ht="12.75" customHeight="1"/>
    <row r="3221" ht="12.75" customHeight="1"/>
    <row r="3222" ht="12.75" customHeight="1"/>
    <row r="3223" ht="12.75" customHeight="1"/>
    <row r="3224" ht="12.75" customHeight="1"/>
    <row r="3225" ht="12.75" customHeight="1"/>
    <row r="3226" ht="12.75" customHeight="1"/>
    <row r="3227" ht="12.75" customHeight="1"/>
    <row r="3228" ht="12.75" customHeight="1"/>
    <row r="3229" ht="12.75" customHeight="1"/>
    <row r="3230" ht="12.75" customHeight="1"/>
    <row r="3231" ht="12.75" customHeight="1"/>
    <row r="3232" ht="12.75" customHeight="1"/>
    <row r="3233" ht="12.75" customHeight="1"/>
    <row r="3234" ht="12.75" customHeight="1"/>
    <row r="3235" ht="12.75" customHeight="1"/>
    <row r="3236" ht="12.75" customHeight="1"/>
    <row r="3237" ht="12.75" customHeight="1"/>
    <row r="3238" ht="12.75" customHeight="1"/>
    <row r="3239" ht="12.75" customHeight="1"/>
    <row r="3240" ht="12.75" customHeight="1"/>
    <row r="3241" ht="12.75" customHeight="1"/>
    <row r="3242" ht="12.75" customHeight="1"/>
    <row r="3243" ht="12.75" customHeight="1"/>
    <row r="3244" ht="12.75" customHeight="1"/>
    <row r="3245" ht="12.75" customHeight="1"/>
    <row r="3246" ht="12.75" customHeight="1"/>
    <row r="3247" ht="12.75" customHeight="1"/>
    <row r="3248" ht="12.75" customHeight="1"/>
    <row r="3249" ht="12.75" customHeight="1"/>
    <row r="3250" ht="12.75" customHeight="1"/>
    <row r="3251" ht="12.75" customHeight="1"/>
    <row r="3252" ht="12.75" customHeight="1"/>
    <row r="3253" ht="12.75" customHeight="1"/>
    <row r="3254" ht="12.75" customHeight="1"/>
    <row r="3255" ht="12.75" customHeight="1"/>
    <row r="3256" ht="12.75" customHeight="1"/>
    <row r="3257" ht="12.75" customHeight="1"/>
    <row r="3258" ht="12.75" customHeight="1"/>
    <row r="3259" ht="12.75" customHeight="1"/>
    <row r="3260" ht="12.75" customHeight="1"/>
    <row r="3261" ht="12.75" customHeight="1"/>
    <row r="3262" ht="12.75" customHeight="1"/>
    <row r="3263" ht="12.75" customHeight="1"/>
    <row r="3264" ht="12.75" customHeight="1"/>
    <row r="3265" ht="12.75" customHeight="1"/>
    <row r="3266" ht="12.75" customHeight="1"/>
    <row r="3267" ht="12.75" customHeight="1"/>
    <row r="3268" ht="12.75" customHeight="1"/>
    <row r="3269" ht="12.75" customHeight="1"/>
    <row r="3270" ht="12.75" customHeight="1"/>
    <row r="3271" ht="12.75" customHeight="1"/>
    <row r="3272" ht="12.75" customHeight="1"/>
    <row r="3273" ht="12.75" customHeight="1"/>
    <row r="3274" ht="12.75" customHeight="1"/>
    <row r="3275" ht="12.75" customHeight="1"/>
    <row r="3276" ht="12.75" customHeight="1"/>
    <row r="3277" ht="12.75" customHeight="1"/>
    <row r="3278" ht="12.75" customHeight="1"/>
    <row r="3279" ht="12.75" customHeight="1"/>
    <row r="3280" ht="12.75" customHeight="1"/>
    <row r="3281" ht="12.75" customHeight="1"/>
    <row r="3282" ht="12.75" customHeight="1"/>
    <row r="3283" ht="12.75" customHeight="1"/>
    <row r="3284" ht="12.75" customHeight="1"/>
    <row r="3285" ht="12.75" customHeight="1"/>
    <row r="3286" ht="12.75" customHeight="1"/>
    <row r="3287" ht="12.75" customHeight="1"/>
    <row r="3288" ht="12.75" customHeight="1"/>
    <row r="3289" ht="12.75" customHeight="1"/>
    <row r="3290" ht="12.75" customHeight="1"/>
    <row r="3291" ht="12.75" customHeight="1"/>
    <row r="3292" ht="12.75" customHeight="1"/>
    <row r="3293" ht="12.75" customHeight="1"/>
    <row r="3294" ht="12.75" customHeight="1"/>
    <row r="3295" ht="12.75" customHeight="1"/>
    <row r="3296" ht="12.75" customHeight="1"/>
    <row r="3297" ht="12.75" customHeight="1"/>
    <row r="3298" ht="12.75" customHeight="1"/>
    <row r="3299" ht="12.75" customHeight="1"/>
    <row r="3300" ht="12.75" customHeight="1"/>
    <row r="3301" ht="12.75" customHeight="1"/>
    <row r="3302" ht="12.75" customHeight="1"/>
    <row r="3303" ht="12.75" customHeight="1"/>
    <row r="3304" ht="12.75" customHeight="1"/>
    <row r="3305" ht="12.75" customHeight="1"/>
    <row r="3306" ht="12.75" customHeight="1"/>
    <row r="3307" ht="12.75" customHeight="1"/>
    <row r="3308" ht="12.75" customHeight="1"/>
    <row r="3309" ht="12.75" customHeight="1"/>
    <row r="3310" ht="12.75" customHeight="1"/>
    <row r="3311" ht="12.75" customHeight="1"/>
    <row r="3312" ht="12.75" customHeight="1"/>
    <row r="3313" ht="12.75" customHeight="1"/>
    <row r="3314" ht="12.75" customHeight="1"/>
    <row r="3315" ht="12.75" customHeight="1"/>
    <row r="3316" ht="12.75" customHeight="1"/>
    <row r="3317" ht="12.75" customHeight="1"/>
    <row r="3318" ht="12.75" customHeight="1"/>
    <row r="3319" ht="12.75" customHeight="1"/>
    <row r="3320" ht="12.75" customHeight="1"/>
    <row r="3321" ht="12.75" customHeight="1"/>
    <row r="3322" ht="12.75" customHeight="1"/>
    <row r="3323" ht="12.75" customHeight="1"/>
    <row r="3324" ht="12.75" customHeight="1"/>
    <row r="3325" ht="12.75" customHeight="1"/>
    <row r="3326" ht="12.75" customHeight="1"/>
    <row r="3327" ht="12.75" customHeight="1"/>
    <row r="3328" ht="12.75" customHeight="1"/>
    <row r="3329" ht="12.75" customHeight="1"/>
    <row r="3330" ht="12.75" customHeight="1"/>
    <row r="3331" ht="12.75" customHeight="1"/>
    <row r="3332" ht="12.75" customHeight="1"/>
    <row r="3333" ht="12.75" customHeight="1"/>
    <row r="3334" ht="12.75" customHeight="1"/>
    <row r="3335" ht="12.75" customHeight="1"/>
    <row r="3336" ht="12.75" customHeight="1"/>
    <row r="3337" ht="12.75" customHeight="1"/>
    <row r="3338" ht="12.75" customHeight="1"/>
    <row r="3339" ht="12.75" customHeight="1"/>
    <row r="3340" ht="12.75" customHeight="1"/>
    <row r="3341" ht="12.75" customHeight="1"/>
    <row r="3342" ht="12.75" customHeight="1"/>
    <row r="3343" ht="12.75" customHeight="1"/>
    <row r="3344" ht="12.75" customHeight="1"/>
    <row r="3345" ht="12.75" customHeight="1"/>
    <row r="3346" ht="12.75" customHeight="1"/>
    <row r="3347" ht="12.75" customHeight="1"/>
    <row r="3348" ht="12.75" customHeight="1"/>
    <row r="3349" ht="12.75" customHeight="1"/>
    <row r="3350" ht="12.75" customHeight="1"/>
    <row r="3351" ht="12.75" customHeight="1"/>
    <row r="3352" ht="12.75" customHeight="1"/>
    <row r="3353" ht="12.75" customHeight="1"/>
    <row r="3354" ht="12.75" customHeight="1"/>
    <row r="3355" ht="12.75" customHeight="1"/>
    <row r="3356" ht="12.75" customHeight="1"/>
    <row r="3357" ht="12.75" customHeight="1"/>
    <row r="3358" ht="12.75" customHeight="1"/>
    <row r="3359" ht="12.75" customHeight="1"/>
    <row r="3360" ht="12.75" customHeight="1"/>
    <row r="3361" ht="12.75" customHeight="1"/>
    <row r="3362" ht="12.75" customHeight="1"/>
    <row r="3363" ht="12.75" customHeight="1"/>
    <row r="3364" ht="12.75" customHeight="1"/>
    <row r="3365" ht="12.75" customHeight="1"/>
    <row r="3366" ht="12.75" customHeight="1"/>
    <row r="3367" ht="12.75" customHeight="1"/>
    <row r="3368" ht="12.75" customHeight="1"/>
    <row r="3369" ht="12.75" customHeight="1"/>
    <row r="3370" ht="12.75" customHeight="1"/>
    <row r="3371" ht="12.75" customHeight="1"/>
    <row r="3372" ht="12.75" customHeight="1"/>
    <row r="3373" ht="12.75" customHeight="1"/>
    <row r="3374" ht="12.75" customHeight="1"/>
    <row r="3375" ht="12.75" customHeight="1"/>
    <row r="3376" ht="12.75" customHeight="1"/>
    <row r="3377" ht="12.75" customHeight="1"/>
    <row r="3378" ht="12.75" customHeight="1"/>
    <row r="3379" ht="12.75" customHeight="1"/>
    <row r="3380" ht="12.75" customHeight="1"/>
    <row r="3381" ht="12.75" customHeight="1"/>
    <row r="3382" ht="12.75" customHeight="1"/>
    <row r="3383" ht="12.75" customHeight="1"/>
    <row r="3384" ht="12.75" customHeight="1"/>
    <row r="3385" ht="12.75" customHeight="1"/>
    <row r="3386" ht="12.75" customHeight="1"/>
    <row r="3387" ht="12.75" customHeight="1"/>
    <row r="3388" ht="12.75" customHeight="1"/>
    <row r="3389" ht="12.75" customHeight="1"/>
    <row r="3390" ht="12.75" customHeight="1"/>
    <row r="3391" ht="12.75" customHeight="1"/>
    <row r="3392" ht="12.75" customHeight="1"/>
    <row r="3393" ht="12.75" customHeight="1"/>
    <row r="3394" ht="12.75" customHeight="1"/>
    <row r="3395" ht="12.75" customHeight="1"/>
    <row r="3396" ht="12.75" customHeight="1"/>
    <row r="3397" ht="12.75" customHeight="1"/>
    <row r="3398" ht="12.75" customHeight="1"/>
    <row r="3399" ht="12.75" customHeight="1"/>
    <row r="3400" ht="12.75" customHeight="1"/>
    <row r="3401" ht="12.75" customHeight="1"/>
    <row r="3402" ht="12.75" customHeight="1"/>
    <row r="3403" ht="12.75" customHeight="1"/>
    <row r="3404" ht="12.75" customHeight="1"/>
    <row r="3405" ht="12.75" customHeight="1"/>
    <row r="3406" ht="12.75" customHeight="1"/>
    <row r="3407" ht="12.75" customHeight="1"/>
    <row r="3408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ht="12.75" customHeight="1"/>
    <row r="3426" ht="12.75" customHeight="1"/>
    <row r="3427" ht="12.75" customHeight="1"/>
    <row r="3428" ht="12.75" customHeight="1"/>
    <row r="3429" ht="12.75" customHeight="1"/>
    <row r="3430" ht="12.75" customHeight="1"/>
    <row r="3431" ht="12.75" customHeight="1"/>
    <row r="3432" ht="12.75" customHeight="1"/>
    <row r="3433" ht="12.75" customHeight="1"/>
    <row r="3434" ht="12.75" customHeight="1"/>
    <row r="3435" ht="12.75" customHeight="1"/>
    <row r="3436" ht="12.75" customHeight="1"/>
    <row r="3437" ht="12.75" customHeight="1"/>
    <row r="3438" ht="12.75" customHeight="1"/>
    <row r="3439" ht="12.75" customHeight="1"/>
    <row r="3440" ht="12.75" customHeight="1"/>
    <row r="3441" ht="12.75" customHeight="1"/>
    <row r="3442" ht="12.75" customHeight="1"/>
    <row r="3443" ht="12.75" customHeight="1"/>
    <row r="3444" ht="12.75" customHeight="1"/>
    <row r="3445" ht="12.75" customHeight="1"/>
    <row r="3446" ht="12.75" customHeight="1"/>
    <row r="3447" ht="12.75" customHeight="1"/>
    <row r="3448" ht="12.75" customHeight="1"/>
    <row r="3449" ht="12.75" customHeight="1"/>
    <row r="3450" ht="12.75" customHeight="1"/>
    <row r="3451" ht="12.75" customHeight="1"/>
    <row r="3452" ht="12.75" customHeight="1"/>
    <row r="3453" ht="12.75" customHeight="1"/>
    <row r="3454" ht="12.75" customHeight="1"/>
    <row r="3455" ht="12.75" customHeight="1"/>
    <row r="3456" ht="12.75" customHeight="1"/>
    <row r="3457" ht="12.75" customHeight="1"/>
    <row r="3458" ht="12.75" customHeight="1"/>
    <row r="3459" ht="12.75" customHeight="1"/>
    <row r="3460" ht="12.75" customHeight="1"/>
    <row r="3461" ht="12.75" customHeight="1"/>
    <row r="3462" ht="12.75" customHeight="1"/>
    <row r="3463" ht="12.75" customHeight="1"/>
    <row r="3464" ht="12.75" customHeight="1"/>
    <row r="3465" ht="12.75" customHeight="1"/>
    <row r="3466" ht="12.75" customHeight="1"/>
    <row r="3467" ht="12.75" customHeight="1"/>
    <row r="3468" ht="12.75" customHeight="1"/>
    <row r="3469" ht="12.75" customHeight="1"/>
    <row r="3470" ht="12.75" customHeight="1"/>
    <row r="3471" ht="12.75" customHeight="1"/>
    <row r="3472" ht="12.75" customHeight="1"/>
    <row r="3473" ht="12.75" customHeight="1"/>
    <row r="3474" ht="12.75" customHeight="1"/>
    <row r="3475" ht="12.75" customHeight="1"/>
    <row r="3476" ht="12.75" customHeight="1"/>
    <row r="3477" ht="12.75" customHeight="1"/>
    <row r="3478" ht="12.75" customHeight="1"/>
    <row r="3479" ht="12.75" customHeight="1"/>
    <row r="3480" ht="12.75" customHeight="1"/>
    <row r="3481" ht="12.75" customHeight="1"/>
    <row r="3482" ht="12.75" customHeight="1"/>
    <row r="3483" ht="12.75" customHeight="1"/>
    <row r="3484" ht="12.75" customHeight="1"/>
    <row r="3485" ht="12.75" customHeight="1"/>
    <row r="3486" ht="12.75" customHeight="1"/>
    <row r="3487" ht="12.75" customHeight="1"/>
    <row r="3488" ht="12.75" customHeight="1"/>
    <row r="3489" ht="12.75" customHeight="1"/>
    <row r="3490" ht="12.75" customHeight="1"/>
    <row r="3491" ht="12.75" customHeight="1"/>
    <row r="3492" ht="12.75" customHeight="1"/>
    <row r="3493" ht="12.75" customHeight="1"/>
    <row r="3494" ht="12.75" customHeight="1"/>
    <row r="3495" ht="12.75" customHeight="1"/>
    <row r="3496" ht="12.75" customHeight="1"/>
    <row r="3497" ht="12.75" customHeight="1"/>
    <row r="3498" ht="12.75" customHeight="1"/>
    <row r="3499" ht="12.75" customHeight="1"/>
    <row r="3500" ht="12.75" customHeight="1"/>
    <row r="3501" ht="12.75" customHeight="1"/>
    <row r="3502" ht="12.75" customHeight="1"/>
    <row r="3503" ht="12.75" customHeight="1"/>
    <row r="3504" ht="12.75" customHeight="1"/>
    <row r="3505" ht="12.75" customHeight="1"/>
    <row r="3506" ht="12.75" customHeight="1"/>
    <row r="3507" ht="12.75" customHeight="1"/>
    <row r="3508" ht="12.75" customHeight="1"/>
    <row r="3509" ht="12.75" customHeight="1"/>
    <row r="3510" ht="12.75" customHeight="1"/>
    <row r="3511" ht="12.75" customHeight="1"/>
    <row r="3512" ht="12.75" customHeight="1"/>
    <row r="3513" ht="12.75" customHeight="1"/>
    <row r="3514" ht="12.75" customHeight="1"/>
    <row r="3515" ht="12.75" customHeight="1"/>
    <row r="3516" ht="12.75" customHeight="1"/>
    <row r="3517" ht="12.75" customHeight="1"/>
    <row r="3518" ht="12.75" customHeight="1"/>
    <row r="3519" ht="12.75" customHeight="1"/>
    <row r="3520" ht="12.75" customHeight="1"/>
    <row r="3521" ht="12.75" customHeight="1"/>
    <row r="3522" ht="12.75" customHeight="1"/>
    <row r="3523" ht="12.75" customHeight="1"/>
    <row r="3524" ht="12.75" customHeight="1"/>
    <row r="3525" ht="12.75" customHeight="1"/>
    <row r="3526" ht="12.75" customHeight="1"/>
    <row r="3527" ht="12.75" customHeight="1"/>
    <row r="3528" ht="12.75" customHeight="1"/>
    <row r="3529" ht="12.75" customHeight="1"/>
    <row r="3530" ht="12.75" customHeight="1"/>
    <row r="3531" ht="12.75" customHeight="1"/>
    <row r="3532" ht="12.75" customHeight="1"/>
    <row r="3533" ht="12.75" customHeight="1"/>
    <row r="3534" ht="12.75" customHeight="1"/>
    <row r="3535" ht="12.75" customHeight="1"/>
    <row r="3536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ht="12.75" customHeight="1"/>
    <row r="3554" ht="12.75" customHeight="1"/>
    <row r="3555" ht="12.75" customHeight="1"/>
    <row r="3556" ht="12.75" customHeight="1"/>
    <row r="3557" ht="12.75" customHeight="1"/>
    <row r="3558" ht="12.75" customHeight="1"/>
    <row r="3559" ht="12.75" customHeight="1"/>
    <row r="3560" ht="12.75" customHeight="1"/>
    <row r="3561" ht="12.75" customHeight="1"/>
    <row r="3562" ht="12.75" customHeight="1"/>
    <row r="3563" ht="12.75" customHeight="1"/>
    <row r="3564" ht="12.75" customHeight="1"/>
    <row r="3565" ht="12.75" customHeight="1"/>
    <row r="3566" ht="12.75" customHeight="1"/>
    <row r="3567" ht="12.75" customHeight="1"/>
    <row r="3568" ht="12.75" customHeight="1"/>
    <row r="3569" ht="12.75" customHeight="1"/>
    <row r="3570" ht="12.75" customHeight="1"/>
    <row r="3571" ht="12.75" customHeight="1"/>
    <row r="3572" ht="12.75" customHeight="1"/>
    <row r="3573" ht="12.75" customHeight="1"/>
    <row r="3574" ht="12.75" customHeight="1"/>
    <row r="3575" ht="12.75" customHeight="1"/>
    <row r="3576" ht="12.75" customHeight="1"/>
    <row r="3577" ht="12.75" customHeight="1"/>
    <row r="3578" ht="12.75" customHeight="1"/>
    <row r="3579" ht="12.75" customHeight="1"/>
    <row r="3580" ht="12.75" customHeight="1"/>
    <row r="3581" ht="12.75" customHeight="1"/>
    <row r="3582" ht="12.75" customHeight="1"/>
    <row r="3583" ht="12.75" customHeight="1"/>
    <row r="3584" ht="12.75" customHeight="1"/>
    <row r="3585" ht="12.75" customHeight="1"/>
    <row r="3586" ht="12.75" customHeight="1"/>
    <row r="3587" ht="12.75" customHeight="1"/>
    <row r="3588" ht="12.75" customHeight="1"/>
    <row r="3589" ht="12.75" customHeight="1"/>
    <row r="3590" ht="12.75" customHeight="1"/>
    <row r="3591" ht="12.75" customHeight="1"/>
    <row r="3592" ht="12.75" customHeight="1"/>
    <row r="3593" ht="12.75" customHeight="1"/>
    <row r="3594" ht="12.75" customHeight="1"/>
    <row r="3595" ht="12.75" customHeight="1"/>
    <row r="3596" ht="12.75" customHeight="1"/>
    <row r="3597" ht="12.75" customHeight="1"/>
    <row r="3598" ht="12.75" customHeight="1"/>
    <row r="3599" ht="12.75" customHeight="1"/>
    <row r="3600" ht="12.75" customHeight="1"/>
    <row r="3601" ht="12.75" customHeight="1"/>
    <row r="3602" ht="12.75" customHeight="1"/>
    <row r="3603" ht="12.75" customHeight="1"/>
    <row r="3604" ht="12.75" customHeight="1"/>
    <row r="3605" ht="12.75" customHeight="1"/>
    <row r="3606" ht="12.75" customHeight="1"/>
    <row r="3607" ht="12.75" customHeight="1"/>
    <row r="3608" ht="12.75" customHeight="1"/>
    <row r="3609" ht="12.75" customHeight="1"/>
    <row r="3610" ht="12.75" customHeight="1"/>
    <row r="3611" ht="12.75" customHeight="1"/>
    <row r="3612" ht="12.75" customHeight="1"/>
    <row r="3613" ht="12.75" customHeight="1"/>
    <row r="3614" ht="12.75" customHeight="1"/>
    <row r="3615" ht="12.75" customHeight="1"/>
    <row r="3616" ht="12.75" customHeight="1"/>
    <row r="3617" ht="12.75" customHeight="1"/>
    <row r="3618" ht="12.75" customHeight="1"/>
    <row r="3619" ht="12.75" customHeight="1"/>
    <row r="3620" ht="12.75" customHeight="1"/>
    <row r="3621" ht="12.75" customHeight="1"/>
    <row r="3622" ht="12.75" customHeight="1"/>
    <row r="3623" ht="12.75" customHeight="1"/>
    <row r="3624" ht="12.75" customHeight="1"/>
    <row r="3625" ht="12.75" customHeight="1"/>
    <row r="3626" ht="12.75" customHeight="1"/>
    <row r="3627" ht="12.75" customHeight="1"/>
    <row r="3628" ht="12.75" customHeight="1"/>
    <row r="3629" ht="12.75" customHeight="1"/>
    <row r="3630" ht="12.75" customHeight="1"/>
    <row r="3631" ht="12.75" customHeight="1"/>
    <row r="3632" ht="12.75" customHeight="1"/>
    <row r="3633" ht="12.75" customHeight="1"/>
    <row r="3634" ht="12.75" customHeight="1"/>
    <row r="3635" ht="12.75" customHeight="1"/>
    <row r="3636" ht="12.75" customHeight="1"/>
    <row r="3637" ht="12.75" customHeight="1"/>
    <row r="3638" ht="12.75" customHeight="1"/>
    <row r="3639" ht="12.75" customHeight="1"/>
    <row r="3640" ht="12.75" customHeight="1"/>
    <row r="3641" ht="12.75" customHeight="1"/>
    <row r="3642" ht="12.75" customHeight="1"/>
    <row r="3643" ht="12.75" customHeight="1"/>
    <row r="3644" ht="12.75" customHeight="1"/>
    <row r="3645" ht="12.75" customHeight="1"/>
    <row r="3646" ht="12.75" customHeight="1"/>
    <row r="3647" ht="12.75" customHeight="1"/>
    <row r="3648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ht="12.75" customHeight="1"/>
    <row r="3666" ht="12.75" customHeight="1"/>
    <row r="3667" ht="12.75" customHeight="1"/>
    <row r="3668" ht="12.75" customHeight="1"/>
    <row r="3669" ht="12.75" customHeight="1"/>
    <row r="3670" ht="12.75" customHeight="1"/>
    <row r="3671" ht="12.75" customHeight="1"/>
    <row r="3672" ht="12.75" customHeight="1"/>
    <row r="3673" ht="12.75" customHeight="1"/>
    <row r="3674" ht="12.75" customHeight="1"/>
    <row r="3675" ht="12.75" customHeight="1"/>
    <row r="3676" ht="12.75" customHeight="1"/>
    <row r="3677" ht="12.75" customHeight="1"/>
    <row r="3678" ht="12.75" customHeight="1"/>
    <row r="3679" ht="12.75" customHeight="1"/>
    <row r="3680" ht="12.75" customHeight="1"/>
    <row r="3681" ht="12.75" customHeight="1"/>
    <row r="3682" ht="12.75" customHeight="1"/>
    <row r="3683" ht="12.75" customHeight="1"/>
    <row r="3684" ht="12.75" customHeight="1"/>
    <row r="3685" ht="12.75" customHeight="1"/>
    <row r="3686" ht="12.75" customHeight="1"/>
    <row r="3687" ht="12.75" customHeight="1"/>
    <row r="3688" ht="12.75" customHeight="1"/>
    <row r="3689" ht="12.75" customHeight="1"/>
    <row r="3690" ht="12.75" customHeight="1"/>
    <row r="3691" ht="12.75" customHeight="1"/>
    <row r="3692" ht="12.75" customHeight="1"/>
    <row r="3693" ht="12.75" customHeight="1"/>
    <row r="3694" ht="12.75" customHeight="1"/>
    <row r="3695" ht="12.75" customHeight="1"/>
    <row r="3696" ht="12.75" customHeight="1"/>
    <row r="3697" ht="12.75" customHeight="1"/>
    <row r="3698" ht="12.75" customHeight="1"/>
    <row r="3699" ht="12.75" customHeight="1"/>
    <row r="3700" ht="12.75" customHeight="1"/>
    <row r="3701" ht="12.75" customHeight="1"/>
    <row r="3702" ht="12.75" customHeight="1"/>
    <row r="3703" ht="12.75" customHeight="1"/>
    <row r="3704" ht="12.75" customHeight="1"/>
    <row r="3705" ht="12.75" customHeight="1"/>
    <row r="3706" ht="12.75" customHeight="1"/>
    <row r="3707" ht="12.75" customHeight="1"/>
    <row r="3708" ht="12.75" customHeight="1"/>
    <row r="3709" ht="12.75" customHeight="1"/>
    <row r="3710" ht="12.75" customHeight="1"/>
    <row r="3711" ht="12.75" customHeight="1"/>
    <row r="3712" ht="12.75" customHeight="1"/>
    <row r="3713" ht="12.75" customHeight="1"/>
    <row r="3714" ht="12.75" customHeight="1"/>
    <row r="3715" ht="12.75" customHeight="1"/>
    <row r="3716" ht="12.75" customHeight="1"/>
    <row r="3717" ht="12.75" customHeight="1"/>
    <row r="3718" ht="12.75" customHeight="1"/>
    <row r="3719" ht="12.75" customHeight="1"/>
    <row r="3720" ht="12.75" customHeight="1"/>
    <row r="3721" ht="12.75" customHeight="1"/>
    <row r="3722" ht="12.75" customHeight="1"/>
    <row r="3723" ht="12.75" customHeight="1"/>
    <row r="3724" ht="12.75" customHeight="1"/>
    <row r="3725" ht="12.75" customHeight="1"/>
    <row r="3726" ht="12.75" customHeight="1"/>
    <row r="3727" ht="12.75" customHeight="1"/>
    <row r="3728" ht="12.75" customHeight="1"/>
    <row r="3729" ht="12.75" customHeight="1"/>
    <row r="3730" ht="12.75" customHeight="1"/>
    <row r="3731" ht="12.75" customHeight="1"/>
    <row r="3732" ht="12.75" customHeight="1"/>
    <row r="3733" ht="12.75" customHeight="1"/>
    <row r="3734" ht="12.75" customHeight="1"/>
    <row r="3735" ht="12.75" customHeight="1"/>
    <row r="3736" ht="12.75" customHeight="1"/>
    <row r="3737" ht="12.75" customHeight="1"/>
    <row r="3738" ht="12.75" customHeight="1"/>
    <row r="3739" ht="12.75" customHeight="1"/>
    <row r="3740" ht="12.75" customHeight="1"/>
    <row r="3741" ht="12.75" customHeight="1"/>
    <row r="3742" ht="12.75" customHeight="1"/>
    <row r="3743" ht="12.75" customHeight="1"/>
    <row r="3744" ht="12.75" customHeight="1"/>
    <row r="3745" ht="12.75" customHeight="1"/>
    <row r="3746" ht="12.75" customHeight="1"/>
    <row r="3747" ht="12.75" customHeight="1"/>
    <row r="3748" ht="12.75" customHeight="1"/>
    <row r="3749" ht="12.75" customHeight="1"/>
    <row r="3750" ht="12.75" customHeight="1"/>
    <row r="3751" ht="12.75" customHeight="1"/>
    <row r="3752" ht="12.75" customHeight="1"/>
    <row r="3753" ht="12.75" customHeight="1"/>
    <row r="3754" ht="12.75" customHeight="1"/>
    <row r="3755" ht="12.75" customHeight="1"/>
    <row r="3756" ht="12.75" customHeight="1"/>
    <row r="3757" ht="12.75" customHeight="1"/>
    <row r="3758" ht="12.75" customHeight="1"/>
    <row r="3759" ht="12.75" customHeight="1"/>
    <row r="3760" ht="12.75" customHeight="1"/>
    <row r="3761" ht="12.75" customHeight="1"/>
    <row r="3762" ht="12.75" customHeight="1"/>
    <row r="3763" ht="12.75" customHeight="1"/>
    <row r="3764" ht="12.75" customHeight="1"/>
    <row r="3765" ht="12.75" customHeight="1"/>
    <row r="3766" ht="12.75" customHeight="1"/>
    <row r="3767" ht="12.75" customHeight="1"/>
    <row r="3768" ht="12.75" customHeight="1"/>
    <row r="3769" ht="12.75" customHeight="1"/>
    <row r="3770" ht="12.75" customHeight="1"/>
    <row r="3771" ht="12.75" customHeight="1"/>
    <row r="3772" ht="12.75" customHeight="1"/>
    <row r="3773" ht="12.75" customHeight="1"/>
    <row r="3774" ht="12.75" customHeight="1"/>
    <row r="3775" ht="12.75" customHeight="1"/>
    <row r="3776" ht="12.75" customHeight="1"/>
    <row r="3777" ht="12.75" customHeight="1"/>
    <row r="3778" ht="12.75" customHeight="1"/>
    <row r="3779" ht="12.75" customHeight="1"/>
    <row r="3780" ht="12.75" customHeight="1"/>
    <row r="3781" ht="12.75" customHeight="1"/>
    <row r="3782" ht="12.75" customHeight="1"/>
    <row r="3783" ht="12.75" customHeight="1"/>
    <row r="3784" ht="12.75" customHeight="1"/>
    <row r="3785" ht="12.75" customHeight="1"/>
    <row r="3786" ht="12.75" customHeight="1"/>
    <row r="3787" ht="12.75" customHeight="1"/>
    <row r="3788" ht="12.75" customHeight="1"/>
    <row r="3789" ht="12.75" customHeight="1"/>
    <row r="3790" ht="12.75" customHeight="1"/>
    <row r="3791" ht="12.75" customHeight="1"/>
    <row r="3792" ht="12.75" customHeight="1"/>
    <row r="3793" ht="12.75" customHeight="1"/>
    <row r="3794" ht="12.75" customHeight="1"/>
    <row r="3795" ht="12.75" customHeight="1"/>
    <row r="3796" ht="12.75" customHeight="1"/>
    <row r="3797" ht="12.75" customHeight="1"/>
    <row r="3798" ht="12.75" customHeight="1"/>
    <row r="3799" ht="12.75" customHeight="1"/>
    <row r="3800" ht="12.75" customHeight="1"/>
    <row r="3801" ht="12.75" customHeight="1"/>
    <row r="3802" ht="12.75" customHeight="1"/>
    <row r="3803" ht="12.75" customHeight="1"/>
    <row r="3804" ht="12.75" customHeight="1"/>
    <row r="3805" ht="12.75" customHeight="1"/>
    <row r="3806" ht="12.75" customHeight="1"/>
    <row r="3807" ht="12.75" customHeight="1"/>
    <row r="3808" ht="12.75" customHeight="1"/>
    <row r="3809" ht="12.75" customHeight="1"/>
    <row r="3810" ht="12.75" customHeight="1"/>
    <row r="3811" ht="12.75" customHeight="1"/>
    <row r="3812" ht="12.75" customHeight="1"/>
    <row r="3813" ht="12.75" customHeight="1"/>
    <row r="3814" ht="12.75" customHeight="1"/>
    <row r="3815" ht="12.75" customHeight="1"/>
    <row r="3816" ht="12.75" customHeight="1"/>
    <row r="3817" ht="12.75" customHeight="1"/>
    <row r="3818" ht="12.75" customHeight="1"/>
    <row r="3819" ht="12.75" customHeight="1"/>
    <row r="3820" ht="12.75" customHeight="1"/>
    <row r="3821" ht="12.75" customHeight="1"/>
    <row r="3822" ht="12.75" customHeight="1"/>
    <row r="3823" ht="12.75" customHeight="1"/>
    <row r="3824" ht="12.75" customHeight="1"/>
    <row r="3825" ht="12.75" customHeight="1"/>
    <row r="3826" ht="12.75" customHeight="1"/>
    <row r="3827" ht="12.75" customHeight="1"/>
    <row r="3828" ht="12.75" customHeight="1"/>
    <row r="3829" ht="12.75" customHeight="1"/>
    <row r="3830" ht="12.75" customHeight="1"/>
    <row r="3831" ht="12.75" customHeight="1"/>
    <row r="3832" ht="12.75" customHeight="1"/>
    <row r="3833" ht="12.75" customHeight="1"/>
    <row r="3834" ht="12.75" customHeight="1"/>
    <row r="3835" ht="12.75" customHeight="1"/>
    <row r="3836" ht="12.75" customHeight="1"/>
    <row r="3837" ht="12.75" customHeight="1"/>
    <row r="3838" ht="12.75" customHeight="1"/>
    <row r="3839" ht="12.75" customHeight="1"/>
    <row r="3840" ht="12.75" customHeight="1"/>
    <row r="3841" ht="12.75" customHeight="1"/>
    <row r="3842" ht="12.75" customHeight="1"/>
    <row r="3843" ht="12.75" customHeight="1"/>
    <row r="3844" ht="12.75" customHeight="1"/>
    <row r="3845" ht="12.75" customHeight="1"/>
    <row r="3846" ht="12.75" customHeight="1"/>
    <row r="3847" ht="12.75" customHeight="1"/>
    <row r="3848" ht="12.75" customHeight="1"/>
    <row r="3849" ht="12.75" customHeight="1"/>
    <row r="3850" ht="12.75" customHeight="1"/>
    <row r="3851" ht="12.75" customHeight="1"/>
    <row r="3852" ht="12.75" customHeight="1"/>
    <row r="3853" ht="12.75" customHeight="1"/>
    <row r="3854" ht="12.75" customHeight="1"/>
    <row r="3855" ht="12.75" customHeight="1"/>
    <row r="3856" ht="12.75" customHeight="1"/>
    <row r="3857" ht="12.75" customHeight="1"/>
    <row r="3858" ht="12.75" customHeight="1"/>
    <row r="3859" ht="12.75" customHeight="1"/>
    <row r="3860" ht="12.75" customHeight="1"/>
    <row r="3861" ht="12.75" customHeight="1"/>
    <row r="3862" ht="12.75" customHeight="1"/>
    <row r="3863" ht="12.75" customHeight="1"/>
    <row r="3864" ht="12.75" customHeight="1"/>
    <row r="3865" ht="12.75" customHeight="1"/>
    <row r="3866" ht="12.75" customHeight="1"/>
    <row r="3867" ht="12.75" customHeight="1"/>
    <row r="3868" ht="12.75" customHeight="1"/>
    <row r="3869" ht="12.75" customHeight="1"/>
    <row r="3870" ht="12.75" customHeight="1"/>
    <row r="3871" ht="12.75" customHeight="1"/>
    <row r="3872" ht="12.75" customHeight="1"/>
    <row r="3873" ht="12.75" customHeight="1"/>
    <row r="3874" ht="12.75" customHeight="1"/>
    <row r="3875" ht="12.75" customHeight="1"/>
    <row r="3876" ht="12.75" customHeight="1"/>
    <row r="3877" ht="12.75" customHeight="1"/>
    <row r="3878" ht="12.75" customHeight="1"/>
    <row r="3879" ht="12.75" customHeight="1"/>
    <row r="3880" ht="12.75" customHeight="1"/>
    <row r="3881" ht="12.75" customHeight="1"/>
    <row r="3882" ht="12.75" customHeight="1"/>
    <row r="3883" ht="12.75" customHeight="1"/>
    <row r="3884" ht="12.75" customHeight="1"/>
    <row r="3885" ht="12.75" customHeight="1"/>
    <row r="3886" ht="12.75" customHeight="1"/>
    <row r="3887" ht="12.75" customHeight="1"/>
    <row r="3888" ht="12.75" customHeight="1"/>
    <row r="3889" ht="12.75" customHeight="1"/>
    <row r="3890" ht="12.75" customHeight="1"/>
    <row r="3891" ht="12.75" customHeight="1"/>
    <row r="3892" ht="12.75" customHeight="1"/>
    <row r="3893" ht="12.75" customHeight="1"/>
    <row r="3894" ht="12.75" customHeight="1"/>
    <row r="3895" ht="12.75" customHeight="1"/>
    <row r="3896" ht="12.75" customHeight="1"/>
    <row r="3897" ht="12.75" customHeight="1"/>
    <row r="3898" ht="12.75" customHeight="1"/>
    <row r="3899" ht="12.75" customHeight="1"/>
    <row r="3900" ht="12.75" customHeight="1"/>
    <row r="3901" ht="12.75" customHeight="1"/>
    <row r="3902" ht="12.75" customHeight="1"/>
    <row r="3903" ht="12.75" customHeight="1"/>
    <row r="3904" ht="12.75" customHeight="1"/>
    <row r="3905" ht="12.75" customHeight="1"/>
    <row r="3906" ht="12.75" customHeight="1"/>
    <row r="3907" ht="12.75" customHeight="1"/>
    <row r="3908" ht="12.75" customHeight="1"/>
    <row r="3909" ht="12.75" customHeight="1"/>
    <row r="3910" ht="12.75" customHeight="1"/>
    <row r="3911" ht="12.75" customHeight="1"/>
    <row r="3912" ht="12.75" customHeight="1"/>
    <row r="3913" ht="12.75" customHeight="1"/>
    <row r="3914" ht="12.75" customHeight="1"/>
    <row r="3915" ht="12.75" customHeight="1"/>
    <row r="3916" ht="12.75" customHeight="1"/>
    <row r="3917" ht="12.75" customHeight="1"/>
    <row r="3918" ht="12.75" customHeight="1"/>
    <row r="3919" ht="12.75" customHeight="1"/>
    <row r="3920" ht="12.75" customHeight="1"/>
    <row r="3921" ht="12.75" customHeight="1"/>
    <row r="3922" ht="12.75" customHeight="1"/>
    <row r="3923" ht="12.75" customHeight="1"/>
    <row r="3924" ht="12.75" customHeight="1"/>
    <row r="3925" ht="12.75" customHeight="1"/>
    <row r="3926" ht="12.75" customHeight="1"/>
    <row r="3927" ht="12.75" customHeight="1"/>
    <row r="3928" ht="12.75" customHeight="1"/>
    <row r="3929" ht="12.75" customHeight="1"/>
    <row r="3930" ht="12.75" customHeight="1"/>
    <row r="3931" ht="12.75" customHeight="1"/>
    <row r="3932" ht="12.75" customHeight="1"/>
    <row r="3933" ht="12.75" customHeight="1"/>
    <row r="3934" ht="12.75" customHeight="1"/>
    <row r="3935" ht="12.75" customHeight="1"/>
    <row r="3936" ht="12.75" customHeight="1"/>
    <row r="3937" ht="12.75" customHeight="1"/>
    <row r="3938" ht="12.75" customHeight="1"/>
    <row r="3939" ht="12.75" customHeight="1"/>
    <row r="3940" ht="12.75" customHeight="1"/>
    <row r="3941" ht="12.75" customHeight="1"/>
    <row r="3942" ht="12.75" customHeight="1"/>
    <row r="3943" ht="12.75" customHeight="1"/>
    <row r="3944" ht="12.75" customHeight="1"/>
    <row r="3945" ht="12.75" customHeight="1"/>
    <row r="3946" ht="12.75" customHeight="1"/>
    <row r="3947" ht="12.75" customHeight="1"/>
    <row r="3948" ht="12.75" customHeight="1"/>
    <row r="3949" ht="12.75" customHeight="1"/>
    <row r="3950" ht="12.75" customHeight="1"/>
    <row r="3951" ht="12.75" customHeight="1"/>
    <row r="3952" ht="12.75" customHeight="1"/>
    <row r="3953" ht="12.75" customHeight="1"/>
    <row r="3954" ht="12.75" customHeight="1"/>
    <row r="3955" ht="12.75" customHeight="1"/>
    <row r="3956" ht="12.75" customHeight="1"/>
    <row r="3957" ht="12.75" customHeight="1"/>
    <row r="3958" ht="12.75" customHeight="1"/>
    <row r="3959" ht="12.75" customHeight="1"/>
    <row r="3960" ht="12.75" customHeight="1"/>
    <row r="3961" ht="12.75" customHeight="1"/>
    <row r="3962" ht="12.75" customHeight="1"/>
    <row r="3963" ht="12.75" customHeight="1"/>
    <row r="3964" ht="12.75" customHeight="1"/>
    <row r="3965" ht="12.75" customHeight="1"/>
    <row r="3966" ht="12.75" customHeight="1"/>
    <row r="3967" ht="12.75" customHeight="1"/>
    <row r="3968" ht="12.75" customHeight="1"/>
    <row r="3969" ht="12.75" customHeight="1"/>
    <row r="3970" ht="12.75" customHeight="1"/>
    <row r="3971" ht="12.75" customHeight="1"/>
    <row r="3972" ht="12.75" customHeight="1"/>
    <row r="3973" ht="12.75" customHeight="1"/>
    <row r="3974" ht="12.75" customHeight="1"/>
    <row r="3975" ht="12.75" customHeight="1"/>
    <row r="3976" ht="12.75" customHeight="1"/>
    <row r="3977" ht="12.75" customHeight="1"/>
    <row r="3978" ht="12.75" customHeight="1"/>
    <row r="3979" ht="12.75" customHeight="1"/>
    <row r="3980" ht="12.75" customHeight="1"/>
    <row r="3981" ht="12.75" customHeight="1"/>
    <row r="3982" ht="12.75" customHeight="1"/>
    <row r="3983" ht="12.75" customHeight="1"/>
    <row r="3984" ht="12.75" customHeight="1"/>
    <row r="3985" ht="12.75" customHeight="1"/>
    <row r="3986" ht="12.75" customHeight="1"/>
    <row r="3987" ht="12.75" customHeight="1"/>
    <row r="3988" ht="12.75" customHeight="1"/>
    <row r="3989" ht="12.75" customHeight="1"/>
    <row r="3990" ht="12.75" customHeight="1"/>
    <row r="3991" ht="12.75" customHeight="1"/>
    <row r="3992" ht="12.75" customHeight="1"/>
    <row r="3993" ht="12.75" customHeight="1"/>
    <row r="3994" ht="12.75" customHeight="1"/>
    <row r="3995" ht="12.75" customHeight="1"/>
    <row r="3996" ht="12.75" customHeight="1"/>
    <row r="3997" ht="12.75" customHeight="1"/>
    <row r="3998" ht="12.75" customHeight="1"/>
    <row r="3999" ht="12.75" customHeight="1"/>
    <row r="4000" ht="12.75" customHeight="1"/>
    <row r="4001" ht="12.75" customHeight="1"/>
    <row r="4002" ht="12.75" customHeight="1"/>
    <row r="4003" ht="12.75" customHeight="1"/>
    <row r="4004" ht="12.75" customHeight="1"/>
    <row r="4005" ht="12.75" customHeight="1"/>
    <row r="4006" ht="12.75" customHeight="1"/>
    <row r="4007" ht="12.75" customHeight="1"/>
    <row r="4008" ht="12.75" customHeight="1"/>
    <row r="4009" ht="12.75" customHeight="1"/>
    <row r="4010" ht="12.75" customHeight="1"/>
    <row r="4011" ht="12.75" customHeight="1"/>
    <row r="4012" ht="12.75" customHeight="1"/>
    <row r="4013" ht="12.75" customHeight="1"/>
    <row r="4014" ht="12.75" customHeight="1"/>
    <row r="4015" ht="12.75" customHeight="1"/>
    <row r="4016" ht="12.75" customHeight="1"/>
    <row r="4017" ht="12.75" customHeight="1"/>
    <row r="4018" ht="12.75" customHeight="1"/>
    <row r="4019" ht="12.75" customHeight="1"/>
    <row r="4020" ht="12.75" customHeight="1"/>
    <row r="4021" ht="12.75" customHeight="1"/>
    <row r="4022" ht="12.75" customHeight="1"/>
    <row r="4023" ht="12.75" customHeight="1"/>
    <row r="4024" ht="12.75" customHeight="1"/>
    <row r="4025" ht="12.75" customHeight="1"/>
    <row r="4026" ht="12.75" customHeight="1"/>
    <row r="4027" ht="12.75" customHeight="1"/>
    <row r="4028" ht="12.75" customHeight="1"/>
    <row r="4029" ht="12.75" customHeight="1"/>
    <row r="4030" ht="12.75" customHeight="1"/>
    <row r="4031" ht="12.75" customHeight="1"/>
    <row r="4032" ht="12.75" customHeight="1"/>
    <row r="4033" ht="12.75" customHeight="1"/>
    <row r="4034" ht="12.75" customHeight="1"/>
    <row r="4035" ht="12.75" customHeight="1"/>
    <row r="4036" ht="12.75" customHeight="1"/>
    <row r="4037" ht="12.75" customHeight="1"/>
    <row r="4038" ht="12.75" customHeight="1"/>
    <row r="4039" ht="12.75" customHeight="1"/>
    <row r="4040" ht="12.75" customHeight="1"/>
    <row r="4041" ht="12.75" customHeight="1"/>
    <row r="4042" ht="12.75" customHeight="1"/>
    <row r="4043" ht="12.75" customHeight="1"/>
    <row r="4044" ht="12.75" customHeight="1"/>
    <row r="4045" ht="12.75" customHeight="1"/>
    <row r="4046" ht="12.75" customHeight="1"/>
    <row r="4047" ht="12.75" customHeight="1"/>
    <row r="4048" ht="12.75" customHeight="1"/>
    <row r="4049" ht="12.75" customHeight="1"/>
    <row r="4050" ht="12.75" customHeight="1"/>
    <row r="4051" ht="12.75" customHeight="1"/>
    <row r="4052" ht="12.75" customHeight="1"/>
    <row r="4053" ht="12.75" customHeight="1"/>
    <row r="4054" ht="12.75" customHeight="1"/>
    <row r="4055" ht="12.75" customHeight="1"/>
    <row r="4056" ht="12.75" customHeight="1"/>
    <row r="4057" ht="12.75" customHeight="1"/>
    <row r="4058" ht="12.75" customHeight="1"/>
    <row r="4059" ht="12.75" customHeight="1"/>
    <row r="4060" ht="12.75" customHeight="1"/>
    <row r="4061" ht="12.75" customHeight="1"/>
    <row r="4062" ht="12.75" customHeight="1"/>
    <row r="4063" ht="12.75" customHeight="1"/>
    <row r="4064" ht="12.75" customHeight="1"/>
    <row r="4065" ht="12.75" customHeight="1"/>
    <row r="4066" ht="12.75" customHeight="1"/>
    <row r="4067" ht="12.75" customHeight="1"/>
    <row r="4068" ht="12.75" customHeight="1"/>
    <row r="4069" ht="12.75" customHeight="1"/>
    <row r="4070" ht="12.75" customHeight="1"/>
    <row r="4071" ht="12.75" customHeight="1"/>
    <row r="4072" ht="12.75" customHeight="1"/>
    <row r="4073" ht="12.75" customHeight="1"/>
    <row r="4074" ht="12.75" customHeight="1"/>
    <row r="4075" ht="12.75" customHeight="1"/>
    <row r="4076" ht="12.75" customHeight="1"/>
    <row r="4077" ht="12.75" customHeight="1"/>
    <row r="4078" ht="12.75" customHeight="1"/>
    <row r="4079" ht="12.75" customHeight="1"/>
    <row r="4080" ht="12.75" customHeight="1"/>
    <row r="4081" ht="12.75" customHeight="1"/>
    <row r="4082" ht="12.75" customHeight="1"/>
    <row r="4083" ht="12.75" customHeight="1"/>
    <row r="4084" ht="12.75" customHeight="1"/>
    <row r="4085" ht="12.75" customHeight="1"/>
    <row r="4086" ht="12.75" customHeight="1"/>
    <row r="4087" ht="12.75" customHeight="1"/>
    <row r="4088" ht="12.75" customHeight="1"/>
    <row r="4089" ht="12.75" customHeight="1"/>
    <row r="4090" ht="12.75" customHeight="1"/>
    <row r="4091" ht="12.75" customHeight="1"/>
    <row r="4092" ht="12.75" customHeight="1"/>
    <row r="4093" ht="12.75" customHeight="1"/>
    <row r="4094" ht="12.75" customHeight="1"/>
    <row r="4095" ht="12.75" customHeight="1"/>
    <row r="4096" ht="12.75" customHeight="1"/>
    <row r="4097" ht="12.75" customHeight="1"/>
    <row r="4098" ht="12.75" customHeight="1"/>
    <row r="4099" ht="12.75" customHeight="1"/>
    <row r="4100" ht="12.75" customHeight="1"/>
    <row r="4101" ht="12.75" customHeight="1"/>
    <row r="4102" ht="12.75" customHeight="1"/>
    <row r="4103" ht="12.75" customHeight="1"/>
    <row r="4104" ht="12.75" customHeight="1"/>
    <row r="4105" ht="12.75" customHeight="1"/>
    <row r="4106" ht="12.75" customHeight="1"/>
    <row r="4107" ht="12.75" customHeight="1"/>
    <row r="4108" ht="12.75" customHeight="1"/>
    <row r="4109" ht="12.75" customHeight="1"/>
    <row r="4110" ht="12.75" customHeight="1"/>
    <row r="4111" ht="12.75" customHeight="1"/>
    <row r="4112" ht="12.75" customHeight="1"/>
    <row r="4113" ht="12.75" customHeight="1"/>
    <row r="4114" ht="12.75" customHeight="1"/>
    <row r="4115" ht="12.75" customHeight="1"/>
    <row r="4116" ht="12.75" customHeight="1"/>
    <row r="4117" ht="12.75" customHeight="1"/>
    <row r="4118" ht="12.75" customHeight="1"/>
    <row r="4119" ht="12.75" customHeight="1"/>
    <row r="4120" ht="12.75" customHeight="1"/>
    <row r="4121" ht="12.75" customHeight="1"/>
    <row r="4122" ht="12.75" customHeight="1"/>
    <row r="4123" ht="12.75" customHeight="1"/>
    <row r="4124" ht="12.75" customHeight="1"/>
    <row r="4125" ht="12.75" customHeight="1"/>
    <row r="4126" ht="12.75" customHeight="1"/>
    <row r="4127" ht="12.75" customHeight="1"/>
    <row r="4128" ht="12.75" customHeight="1"/>
    <row r="4129" ht="12.75" customHeight="1"/>
    <row r="4130" ht="12.75" customHeight="1"/>
    <row r="4131" ht="12.75" customHeight="1"/>
    <row r="4132" ht="12.75" customHeight="1"/>
    <row r="4133" ht="12.75" customHeight="1"/>
    <row r="4134" ht="12.75" customHeight="1"/>
    <row r="4135" ht="12.75" customHeight="1"/>
    <row r="4136" ht="12.75" customHeight="1"/>
    <row r="4137" ht="12.75" customHeight="1"/>
    <row r="4138" ht="12.75" customHeight="1"/>
    <row r="4139" ht="12.75" customHeight="1"/>
    <row r="4140" ht="12.75" customHeight="1"/>
    <row r="4141" ht="12.75" customHeight="1"/>
    <row r="4142" ht="12.75" customHeight="1"/>
    <row r="4143" ht="12.75" customHeight="1"/>
    <row r="4144" ht="12.75" customHeight="1"/>
    <row r="4145" ht="12.75" customHeight="1"/>
    <row r="4146" ht="12.75" customHeight="1"/>
    <row r="4147" ht="12.75" customHeight="1"/>
    <row r="4148" ht="12.75" customHeight="1"/>
    <row r="4149" ht="12.75" customHeight="1"/>
    <row r="4150" ht="12.75" customHeight="1"/>
    <row r="4151" ht="12.75" customHeight="1"/>
    <row r="4152" ht="12.75" customHeight="1"/>
    <row r="4153" ht="12.75" customHeight="1"/>
    <row r="4154" ht="12.75" customHeight="1"/>
    <row r="4155" ht="12.75" customHeight="1"/>
    <row r="4156" ht="12.75" customHeight="1"/>
    <row r="4157" ht="12.75" customHeight="1"/>
    <row r="4158" ht="12.75" customHeight="1"/>
    <row r="4159" ht="12.75" customHeight="1"/>
    <row r="4160" ht="12.75" customHeight="1"/>
    <row r="4161" ht="12.75" customHeight="1"/>
    <row r="4162" ht="12.75" customHeight="1"/>
    <row r="4163" ht="12.75" customHeight="1"/>
    <row r="4164" ht="12.75" customHeight="1"/>
    <row r="4165" ht="12.75" customHeight="1"/>
    <row r="4166" ht="12.75" customHeight="1"/>
    <row r="4167" ht="12.75" customHeight="1"/>
    <row r="4168" ht="12.75" customHeight="1"/>
    <row r="4169" ht="12.75" customHeight="1"/>
    <row r="4170" ht="12.75" customHeight="1"/>
    <row r="4171" ht="12.75" customHeight="1"/>
    <row r="4172" ht="12.75" customHeight="1"/>
    <row r="4173" ht="12.75" customHeight="1"/>
    <row r="4174" ht="12.75" customHeight="1"/>
    <row r="4175" ht="12.75" customHeight="1"/>
    <row r="4176" ht="12.75" customHeight="1"/>
    <row r="4177" ht="12.75" customHeight="1"/>
    <row r="4178" ht="12.75" customHeight="1"/>
    <row r="4179" ht="12.75" customHeight="1"/>
    <row r="4180" ht="12.75" customHeight="1"/>
    <row r="4181" ht="12.75" customHeight="1"/>
    <row r="4182" ht="12.75" customHeight="1"/>
    <row r="4183" ht="12.75" customHeight="1"/>
    <row r="4184" ht="12.75" customHeight="1"/>
    <row r="4185" ht="12.75" customHeight="1"/>
    <row r="4186" ht="12.75" customHeight="1"/>
    <row r="4187" ht="12.75" customHeight="1"/>
    <row r="4188" ht="12.75" customHeight="1"/>
    <row r="4189" ht="12.75" customHeight="1"/>
    <row r="4190" ht="12.75" customHeight="1"/>
    <row r="4191" ht="12.75" customHeight="1"/>
    <row r="4192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ht="12.75" customHeight="1"/>
    <row r="4210" ht="12.75" customHeight="1"/>
    <row r="4211" ht="12.75" customHeight="1"/>
    <row r="4212" ht="12.75" customHeight="1"/>
    <row r="4213" ht="12.75" customHeight="1"/>
    <row r="4214" ht="12.75" customHeight="1"/>
    <row r="4215" ht="12.75" customHeight="1"/>
    <row r="4216" ht="12.75" customHeight="1"/>
    <row r="4217" ht="12.75" customHeight="1"/>
    <row r="4218" ht="12.75" customHeight="1"/>
    <row r="4219" ht="12.75" customHeight="1"/>
    <row r="4220" ht="12.75" customHeight="1"/>
    <row r="4221" ht="12.75" customHeight="1"/>
    <row r="4222" ht="12.75" customHeight="1"/>
    <row r="4223" ht="12.75" customHeight="1"/>
    <row r="4224" ht="12.75" customHeight="1"/>
    <row r="4225" ht="12.75" customHeight="1"/>
    <row r="4226" ht="12.75" customHeight="1"/>
    <row r="4227" ht="12.75" customHeight="1"/>
    <row r="4228" ht="12.75" customHeight="1"/>
    <row r="4229" ht="12.75" customHeight="1"/>
    <row r="4230" ht="12.75" customHeight="1"/>
    <row r="4231" ht="12.75" customHeight="1"/>
    <row r="4232" ht="12.75" customHeight="1"/>
    <row r="4233" ht="12.75" customHeight="1"/>
    <row r="4234" ht="12.75" customHeight="1"/>
    <row r="4235" ht="12.75" customHeight="1"/>
    <row r="4236" ht="12.75" customHeight="1"/>
    <row r="4237" ht="12.75" customHeight="1"/>
    <row r="4238" ht="12.75" customHeight="1"/>
    <row r="4239" ht="12.75" customHeight="1"/>
    <row r="4240" ht="12.75" customHeight="1"/>
    <row r="4241" ht="12.75" customHeight="1"/>
    <row r="4242" ht="12.75" customHeight="1"/>
    <row r="4243" ht="12.75" customHeight="1"/>
    <row r="4244" ht="12.75" customHeight="1"/>
    <row r="4245" ht="12.75" customHeight="1"/>
    <row r="4246" ht="12.75" customHeight="1"/>
    <row r="4247" ht="12.75" customHeight="1"/>
    <row r="4248" ht="12.75" customHeight="1"/>
    <row r="4249" ht="12.75" customHeight="1"/>
    <row r="4250" ht="12.75" customHeight="1"/>
    <row r="4251" ht="12.75" customHeight="1"/>
    <row r="4252" ht="12.75" customHeight="1"/>
    <row r="4253" ht="12.75" customHeight="1"/>
    <row r="4254" ht="12.75" customHeight="1"/>
    <row r="4255" ht="12.75" customHeight="1"/>
    <row r="4256" ht="12.75" customHeight="1"/>
    <row r="4257" ht="12.75" customHeight="1"/>
    <row r="4258" ht="12.75" customHeight="1"/>
    <row r="4259" ht="12.75" customHeight="1"/>
    <row r="4260" ht="12.75" customHeight="1"/>
    <row r="4261" ht="12.75" customHeight="1"/>
    <row r="4262" ht="12.75" customHeight="1"/>
    <row r="4263" ht="12.75" customHeight="1"/>
    <row r="4264" ht="12.75" customHeight="1"/>
    <row r="4265" ht="12.75" customHeight="1"/>
    <row r="4266" ht="12.75" customHeight="1"/>
    <row r="4267" ht="12.75" customHeight="1"/>
    <row r="4268" ht="12.75" customHeight="1"/>
    <row r="4269" ht="12.75" customHeight="1"/>
    <row r="4270" ht="12.75" customHeight="1"/>
    <row r="4271" ht="12.75" customHeight="1"/>
    <row r="4272" ht="12.75" customHeight="1"/>
    <row r="4273" ht="12.75" customHeight="1"/>
    <row r="4274" ht="12.75" customHeight="1"/>
    <row r="4275" ht="12.75" customHeight="1"/>
    <row r="4276" ht="12.75" customHeight="1"/>
    <row r="4277" ht="12.75" customHeight="1"/>
    <row r="4278" ht="12.75" customHeight="1"/>
    <row r="4279" ht="12.75" customHeight="1"/>
    <row r="4280" ht="12.75" customHeight="1"/>
    <row r="4281" ht="12.75" customHeight="1"/>
    <row r="4282" ht="12.75" customHeight="1"/>
    <row r="4283" ht="12.75" customHeight="1"/>
    <row r="4284" ht="12.75" customHeight="1"/>
    <row r="4285" ht="12.75" customHeight="1"/>
    <row r="4286" ht="12.75" customHeight="1"/>
    <row r="4287" ht="12.75" customHeight="1"/>
    <row r="4288" ht="12.75" customHeight="1"/>
    <row r="4289" ht="12.75" customHeight="1"/>
    <row r="4290" ht="12.75" customHeight="1"/>
    <row r="4291" ht="12.75" customHeight="1"/>
    <row r="4292" ht="12.75" customHeight="1"/>
    <row r="4293" ht="12.75" customHeight="1"/>
    <row r="4294" ht="12.75" customHeight="1"/>
    <row r="4295" ht="12.75" customHeight="1"/>
    <row r="4296" ht="12.75" customHeight="1"/>
    <row r="4297" ht="12.75" customHeight="1"/>
    <row r="4298" ht="12.75" customHeight="1"/>
    <row r="4299" ht="12.75" customHeight="1"/>
    <row r="4300" ht="12.75" customHeight="1"/>
    <row r="4301" ht="12.75" customHeight="1"/>
    <row r="4302" ht="12.75" customHeight="1"/>
    <row r="4303" ht="12.75" customHeight="1"/>
    <row r="4304" ht="12.75" customHeight="1"/>
    <row r="4305" ht="12.75" customHeight="1"/>
    <row r="4306" ht="12.75" customHeight="1"/>
    <row r="4307" ht="12.75" customHeight="1"/>
    <row r="4308" ht="12.75" customHeight="1"/>
    <row r="4309" ht="12.75" customHeight="1"/>
    <row r="4310" ht="12.75" customHeight="1"/>
    <row r="4311" ht="12.75" customHeight="1"/>
    <row r="4312" ht="12.75" customHeight="1"/>
    <row r="4313" ht="12.75" customHeight="1"/>
    <row r="4314" ht="12.75" customHeight="1"/>
    <row r="4315" ht="12.75" customHeight="1"/>
    <row r="4316" ht="12.75" customHeight="1"/>
    <row r="4317" ht="12.75" customHeight="1"/>
    <row r="4318" ht="12.75" customHeight="1"/>
    <row r="4319" ht="12.75" customHeight="1"/>
    <row r="4320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  <row r="4397" ht="12.75" customHeight="1"/>
    <row r="4398" ht="12.75" customHeight="1"/>
    <row r="4399" ht="12.75" customHeight="1"/>
    <row r="4400" ht="12.75" customHeight="1"/>
    <row r="4401" ht="12.75" customHeight="1"/>
    <row r="4402" ht="12.75" customHeight="1"/>
    <row r="4403" ht="12.75" customHeight="1"/>
    <row r="4404" ht="12.75" customHeight="1"/>
    <row r="4405" ht="12.75" customHeight="1"/>
    <row r="4406" ht="12.75" customHeight="1"/>
    <row r="4407" ht="12.75" customHeight="1"/>
    <row r="4408" ht="12.75" customHeight="1"/>
    <row r="4409" ht="12.75" customHeight="1"/>
    <row r="4410" ht="12.75" customHeight="1"/>
    <row r="4411" ht="12.75" customHeight="1"/>
    <row r="4412" ht="12.75" customHeight="1"/>
    <row r="4413" ht="12.75" customHeight="1"/>
    <row r="4414" ht="12.75" customHeight="1"/>
    <row r="4415" ht="12.75" customHeight="1"/>
    <row r="4416" ht="12.75" customHeight="1"/>
    <row r="4417" ht="12.75" customHeight="1"/>
    <row r="4418" ht="12.75" customHeight="1"/>
    <row r="4419" ht="12.75" customHeight="1"/>
    <row r="4420" ht="12.75" customHeight="1"/>
    <row r="4421" ht="12.75" customHeight="1"/>
    <row r="4422" ht="12.75" customHeight="1"/>
    <row r="4423" ht="12.75" customHeight="1"/>
    <row r="4424" ht="12.75" customHeight="1"/>
    <row r="4425" ht="12.75" customHeight="1"/>
    <row r="4426" ht="12.75" customHeight="1"/>
    <row r="4427" ht="12.75" customHeight="1"/>
    <row r="4428" ht="12.75" customHeight="1"/>
  </sheetData>
  <sheetProtection selectLockedCells="1" selectUnlockedCells="1"/>
  <autoFilter ref="A1:Q2677" xr:uid="{00000000-0009-0000-0000-000000000000}"/>
  <sortState xmlns:xlrd2="http://schemas.microsoft.com/office/spreadsheetml/2017/richdata2" ref="A2:JS2600">
    <sortCondition ref="A2"/>
    <sortCondition ref="C2"/>
  </sortState>
  <mergeCells count="5">
    <mergeCell ref="B2682:J2682"/>
    <mergeCell ref="B2681:J2681"/>
    <mergeCell ref="B2680:J2680"/>
    <mergeCell ref="B2683:J2683"/>
    <mergeCell ref="B2684:J2684"/>
  </mergeCells>
  <phoneticPr fontId="14" type="noConversion"/>
  <pageMargins left="0.90748031500000004" right="0.5" top="1" bottom="0.143700787" header="0.511811023622047" footer="0.511811023622047"/>
  <pageSetup paperSize="9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7030A0"/>
    <pageSetUpPr fitToPage="1"/>
  </sheetPr>
  <dimension ref="B1:T68"/>
  <sheetViews>
    <sheetView workbookViewId="0">
      <selection activeCell="T39" sqref="T39"/>
    </sheetView>
  </sheetViews>
  <sheetFormatPr defaultColWidth="18.7109375" defaultRowHeight="12.95" customHeight="1"/>
  <cols>
    <col min="1" max="1" width="2.85546875" style="101" customWidth="1"/>
    <col min="2" max="2" width="12" style="101" customWidth="1"/>
    <col min="3" max="4" width="12.7109375" style="101" customWidth="1"/>
    <col min="5" max="5" width="14.7109375" style="101" customWidth="1"/>
    <col min="6" max="11" width="10.7109375" style="102" customWidth="1"/>
    <col min="12" max="12" width="48.140625" style="101" customWidth="1"/>
    <col min="13" max="13" width="10.7109375" style="101" customWidth="1"/>
    <col min="14" max="14" width="11.28515625" style="101" bestFit="1" customWidth="1"/>
    <col min="15" max="15" width="15.7109375" style="101" bestFit="1" customWidth="1"/>
    <col min="16" max="16" width="13.140625" style="101" bestFit="1" customWidth="1"/>
    <col min="17" max="17" width="13.140625" style="101" customWidth="1"/>
    <col min="18" max="22" width="11.42578125" style="101" customWidth="1"/>
    <col min="23" max="16384" width="18.7109375" style="101"/>
  </cols>
  <sheetData>
    <row r="1" spans="3:17" ht="11.25">
      <c r="L1" s="102"/>
    </row>
    <row r="2" spans="3:17" ht="12">
      <c r="C2" s="162" t="s">
        <v>1272</v>
      </c>
      <c r="D2" s="162"/>
      <c r="E2" s="162"/>
      <c r="F2" s="163"/>
      <c r="G2" s="163"/>
      <c r="H2" s="163"/>
      <c r="I2" s="163"/>
      <c r="J2" s="282"/>
      <c r="K2" s="163"/>
      <c r="L2" s="163"/>
    </row>
    <row r="3" spans="3:17" ht="12">
      <c r="C3" s="158"/>
      <c r="D3" s="158"/>
      <c r="E3" s="158"/>
      <c r="F3" s="157"/>
      <c r="G3" s="157"/>
      <c r="H3" s="157"/>
      <c r="I3" s="157"/>
      <c r="J3" s="157"/>
      <c r="K3" s="157"/>
      <c r="L3" s="157"/>
    </row>
    <row r="4" spans="3:17" ht="12">
      <c r="C4" s="158" t="s">
        <v>650</v>
      </c>
      <c r="D4" s="158"/>
      <c r="E4" s="158"/>
      <c r="F4" s="160" t="s">
        <v>1434</v>
      </c>
      <c r="G4" s="157"/>
      <c r="H4" s="157"/>
      <c r="I4" s="157"/>
      <c r="J4" s="157"/>
      <c r="K4" s="157"/>
      <c r="L4" s="157"/>
    </row>
    <row r="5" spans="3:17" ht="12">
      <c r="C5" s="158" t="s">
        <v>651</v>
      </c>
      <c r="D5" s="158"/>
      <c r="E5" s="179"/>
      <c r="F5" s="161">
        <v>45962</v>
      </c>
      <c r="G5" s="157"/>
      <c r="H5" s="157"/>
      <c r="I5" s="157"/>
      <c r="J5" s="157"/>
      <c r="K5" s="157"/>
      <c r="L5" s="157"/>
    </row>
    <row r="6" spans="3:17" ht="12">
      <c r="C6" s="158" t="s">
        <v>502</v>
      </c>
      <c r="D6" s="158"/>
      <c r="E6" s="158"/>
      <c r="F6" s="168" t="s">
        <v>1442</v>
      </c>
      <c r="G6" s="157"/>
      <c r="H6" s="157"/>
      <c r="I6" s="157"/>
      <c r="J6" s="157"/>
      <c r="K6" s="157"/>
      <c r="L6" s="157"/>
    </row>
    <row r="7" spans="3:17" ht="11.25">
      <c r="C7" s="109"/>
      <c r="D7" s="109"/>
      <c r="E7" s="109"/>
      <c r="F7" s="115"/>
      <c r="G7" s="115"/>
      <c r="H7" s="115"/>
      <c r="I7" s="115"/>
      <c r="J7" s="283"/>
      <c r="K7" s="115"/>
      <c r="L7" s="109"/>
    </row>
    <row r="8" spans="3:17" ht="11.25"/>
    <row r="9" spans="3:17" ht="11.25">
      <c r="C9" s="103" t="s">
        <v>736</v>
      </c>
      <c r="D9" s="103"/>
      <c r="E9" s="103"/>
    </row>
    <row r="10" spans="3:17" ht="11.25">
      <c r="C10" s="103"/>
      <c r="D10" s="103"/>
      <c r="E10" s="103"/>
    </row>
    <row r="11" spans="3:17" ht="11.25">
      <c r="C11" s="103"/>
      <c r="D11" s="103"/>
      <c r="E11" s="103"/>
      <c r="F11" s="105"/>
      <c r="G11" s="105"/>
      <c r="H11" s="105"/>
      <c r="I11" s="105"/>
      <c r="J11" s="105"/>
      <c r="K11" s="105"/>
    </row>
    <row r="12" spans="3:17" ht="11.25">
      <c r="C12" s="225" t="s">
        <v>1047</v>
      </c>
      <c r="D12" s="225"/>
      <c r="E12" s="226"/>
      <c r="F12" s="140" t="s">
        <v>1321</v>
      </c>
      <c r="G12" s="140" t="s">
        <v>1347</v>
      </c>
      <c r="H12" s="140" t="s">
        <v>1373</v>
      </c>
      <c r="I12" s="140" t="s">
        <v>1374</v>
      </c>
      <c r="J12" s="140" t="s">
        <v>1431</v>
      </c>
      <c r="K12" s="101"/>
      <c r="L12" s="106" t="s">
        <v>1054</v>
      </c>
      <c r="M12" s="139" t="s">
        <v>1321</v>
      </c>
      <c r="N12" s="139" t="s">
        <v>1347</v>
      </c>
      <c r="O12" s="139" t="s">
        <v>1373</v>
      </c>
      <c r="P12" s="139" t="s">
        <v>1374</v>
      </c>
      <c r="Q12" s="139" t="s">
        <v>1431</v>
      </c>
    </row>
    <row r="13" spans="3:17" ht="11.25">
      <c r="C13" s="101" t="s">
        <v>1061</v>
      </c>
      <c r="F13" s="178">
        <v>0.79270897916160388</v>
      </c>
      <c r="G13" s="178">
        <v>0.81457939458607764</v>
      </c>
      <c r="H13" s="178">
        <v>0.82713296784140578</v>
      </c>
      <c r="I13" s="178">
        <v>0.84368552587912182</v>
      </c>
      <c r="J13" s="178">
        <v>0.83367437388381049</v>
      </c>
      <c r="K13" s="101"/>
      <c r="L13" s="111" t="s">
        <v>1050</v>
      </c>
      <c r="M13" s="178">
        <v>0.78632383628954228</v>
      </c>
      <c r="N13" s="178">
        <v>0.80957968344065345</v>
      </c>
      <c r="O13" s="178">
        <v>0.82293656562859163</v>
      </c>
      <c r="P13" s="178">
        <v>0.8413779842846757</v>
      </c>
      <c r="Q13" s="178">
        <v>0.83084342491716578</v>
      </c>
    </row>
    <row r="14" spans="3:17" ht="11.25">
      <c r="C14" s="101" t="s">
        <v>1390</v>
      </c>
      <c r="F14" s="179">
        <v>0.70255859981726221</v>
      </c>
      <c r="G14" s="179">
        <v>0.71520718379435544</v>
      </c>
      <c r="H14" s="179">
        <v>0.71905058820391277</v>
      </c>
      <c r="I14" s="179">
        <v>0.72900748294456363</v>
      </c>
      <c r="J14" s="179">
        <v>0.71172548306213401</v>
      </c>
      <c r="K14" s="101"/>
      <c r="L14" s="103" t="s">
        <v>1389</v>
      </c>
      <c r="M14" s="229">
        <v>0.69753857131867592</v>
      </c>
      <c r="N14" s="229">
        <v>0.71135002859033591</v>
      </c>
      <c r="O14" s="229">
        <v>0.71592315956460373</v>
      </c>
      <c r="P14" s="229">
        <v>0.72730550536260297</v>
      </c>
      <c r="Q14" s="229">
        <v>0.709686968965208</v>
      </c>
    </row>
    <row r="15" spans="3:17" ht="11.25">
      <c r="C15" s="101" t="s">
        <v>1048</v>
      </c>
      <c r="F15" s="179">
        <v>0.94931595824734605</v>
      </c>
      <c r="G15" s="179">
        <v>0.96750118857423317</v>
      </c>
      <c r="H15" s="179">
        <v>0.97677849859888044</v>
      </c>
      <c r="I15" s="179">
        <v>0.96430246196952984</v>
      </c>
      <c r="J15" s="179">
        <v>0.96459744067567921</v>
      </c>
      <c r="K15" s="101"/>
      <c r="L15" s="101" t="s">
        <v>1051</v>
      </c>
      <c r="M15" s="179">
        <v>0.9401732664372231</v>
      </c>
      <c r="N15" s="179">
        <v>0.96045618918611597</v>
      </c>
      <c r="O15" s="179">
        <v>0.97101635354828386</v>
      </c>
      <c r="P15" s="179">
        <v>0.96132676103104686</v>
      </c>
      <c r="Q15" s="179">
        <v>0.96085685874062821</v>
      </c>
    </row>
    <row r="16" spans="3:17" ht="11.25">
      <c r="C16" s="101" t="s">
        <v>551</v>
      </c>
      <c r="F16" s="179">
        <v>0.86525864047487433</v>
      </c>
      <c r="G16" s="179">
        <v>0.86866998649467608</v>
      </c>
      <c r="H16" s="179">
        <v>0.86674294611299207</v>
      </c>
      <c r="I16" s="179">
        <v>0.55215181650236067</v>
      </c>
      <c r="J16" s="179">
        <v>0.51194007250175677</v>
      </c>
      <c r="K16" s="101"/>
      <c r="L16" s="101" t="s">
        <v>1052</v>
      </c>
      <c r="M16" s="179">
        <v>0.86525864047487433</v>
      </c>
      <c r="N16" s="179">
        <v>0.86866998649467608</v>
      </c>
      <c r="O16" s="179">
        <v>0.86674294611299207</v>
      </c>
      <c r="P16" s="179">
        <v>0.55215181650236067</v>
      </c>
      <c r="Q16" s="179">
        <v>0.51194007250175677</v>
      </c>
    </row>
    <row r="17" spans="3:20" ht="11.25">
      <c r="C17" s="109" t="s">
        <v>1049</v>
      </c>
      <c r="D17" s="109"/>
      <c r="E17" s="109"/>
      <c r="F17" s="112">
        <v>0.90728729936111019</v>
      </c>
      <c r="G17" s="180">
        <v>0.91808558753445468</v>
      </c>
      <c r="H17" s="180">
        <v>0.92176072235593631</v>
      </c>
      <c r="I17" s="180">
        <v>0.7582271392359452</v>
      </c>
      <c r="J17" s="180">
        <v>0.73826875658871804</v>
      </c>
      <c r="K17" s="116"/>
      <c r="L17" s="109" t="s">
        <v>1053</v>
      </c>
      <c r="M17" s="180">
        <v>0.90271595345604871</v>
      </c>
      <c r="N17" s="180">
        <v>0.91456308784039608</v>
      </c>
      <c r="O17" s="180">
        <v>0.91887964983063797</v>
      </c>
      <c r="P17" s="180">
        <v>0.75673928876670371</v>
      </c>
      <c r="Q17" s="180">
        <v>0.73639846562119249</v>
      </c>
    </row>
    <row r="18" spans="3:20" ht="11.25">
      <c r="L18" s="116"/>
      <c r="O18" s="110"/>
      <c r="P18" s="178"/>
      <c r="Q18" s="179"/>
    </row>
    <row r="19" spans="3:20" ht="11.25">
      <c r="C19" s="101" t="s">
        <v>495</v>
      </c>
      <c r="L19" s="101" t="s">
        <v>495</v>
      </c>
    </row>
    <row r="20" spans="3:20" ht="11.25">
      <c r="C20" s="101" t="s">
        <v>1358</v>
      </c>
      <c r="L20" s="101" t="s">
        <v>1358</v>
      </c>
    </row>
    <row r="21" spans="3:20" ht="11.25">
      <c r="L21" s="101" t="s">
        <v>496</v>
      </c>
    </row>
    <row r="22" spans="3:20" ht="11.25">
      <c r="L22" s="101" t="s">
        <v>656</v>
      </c>
    </row>
    <row r="23" spans="3:20" ht="11.25">
      <c r="L23" s="101" t="s">
        <v>1359</v>
      </c>
    </row>
    <row r="24" spans="3:20" ht="11.25">
      <c r="F24" s="171"/>
      <c r="G24" s="171"/>
      <c r="H24" s="171"/>
      <c r="I24" s="171"/>
      <c r="J24" s="171"/>
      <c r="L24" s="116"/>
      <c r="M24" s="169"/>
      <c r="N24" s="103"/>
    </row>
    <row r="25" spans="3:20" ht="11.25">
      <c r="F25" s="171"/>
      <c r="G25" s="171"/>
      <c r="H25" s="171"/>
      <c r="I25" s="171"/>
      <c r="J25" s="171"/>
      <c r="L25" s="116"/>
      <c r="M25" s="169"/>
      <c r="N25" s="103"/>
    </row>
    <row r="26" spans="3:20" ht="11.25">
      <c r="F26" s="172"/>
      <c r="G26" s="171"/>
      <c r="H26" s="171"/>
      <c r="I26" s="171"/>
      <c r="J26" s="171"/>
      <c r="L26" s="116"/>
      <c r="M26" s="169"/>
      <c r="N26" s="173"/>
    </row>
    <row r="27" spans="3:20" ht="11.25">
      <c r="F27" s="172"/>
      <c r="G27" s="171"/>
      <c r="H27" s="171"/>
      <c r="I27" s="171"/>
      <c r="J27" s="171"/>
      <c r="L27" s="116"/>
      <c r="M27" s="169"/>
      <c r="N27" s="103"/>
    </row>
    <row r="28" spans="3:20" ht="11.25">
      <c r="C28" s="103" t="s">
        <v>738</v>
      </c>
      <c r="D28" s="103"/>
      <c r="E28" s="103"/>
      <c r="L28" s="103" t="s">
        <v>739</v>
      </c>
    </row>
    <row r="29" spans="3:20" ht="11.25"/>
    <row r="30" spans="3:20" ht="11.25">
      <c r="C30" s="106"/>
      <c r="D30" s="106"/>
      <c r="E30" s="106"/>
      <c r="F30" s="140" t="s">
        <v>1321</v>
      </c>
      <c r="G30" s="140" t="s">
        <v>1347</v>
      </c>
      <c r="H30" s="140" t="s">
        <v>1373</v>
      </c>
      <c r="I30" s="140" t="s">
        <v>1374</v>
      </c>
      <c r="J30" s="140" t="s">
        <v>1431</v>
      </c>
      <c r="K30" s="101"/>
      <c r="L30" s="106"/>
      <c r="M30" s="139" t="s">
        <v>1321</v>
      </c>
      <c r="N30" s="139" t="s">
        <v>1347</v>
      </c>
      <c r="O30" s="139" t="s">
        <v>1373</v>
      </c>
      <c r="P30" s="139" t="s">
        <v>1374</v>
      </c>
      <c r="Q30" s="139" t="s">
        <v>1431</v>
      </c>
    </row>
    <row r="31" spans="3:20" ht="11.25">
      <c r="C31" s="111" t="s">
        <v>207</v>
      </c>
      <c r="D31" s="111"/>
      <c r="E31" s="111"/>
      <c r="F31" s="114">
        <v>1227903.5453740794</v>
      </c>
      <c r="G31" s="114">
        <v>1316914.3713470995</v>
      </c>
      <c r="H31" s="114">
        <v>1413853.9760149997</v>
      </c>
      <c r="I31" s="114">
        <v>1510075.7358513232</v>
      </c>
      <c r="J31" s="114">
        <v>1568245.6507085424</v>
      </c>
      <c r="K31" s="101"/>
      <c r="L31" s="111" t="s">
        <v>1384</v>
      </c>
      <c r="M31" s="105">
        <v>909651894.85025156</v>
      </c>
      <c r="N31" s="105">
        <v>1002013689.1864589</v>
      </c>
      <c r="O31" s="105">
        <v>1108109188.3942819</v>
      </c>
      <c r="P31" s="105">
        <v>1203358416.7581272</v>
      </c>
      <c r="Q31" s="105">
        <v>1234190415.5222042</v>
      </c>
      <c r="R31" s="105"/>
      <c r="S31" s="105"/>
      <c r="T31" s="105"/>
    </row>
    <row r="32" spans="3:20" ht="11.25">
      <c r="C32" s="101" t="s">
        <v>979</v>
      </c>
      <c r="F32" s="105">
        <v>1147523.1374474028</v>
      </c>
      <c r="G32" s="105">
        <v>1230099.4793707305</v>
      </c>
      <c r="H32" s="105">
        <v>1320180.6401909813</v>
      </c>
      <c r="I32" s="105">
        <v>1408450.4729871817</v>
      </c>
      <c r="J32" s="105">
        <v>1461852.9504674221</v>
      </c>
      <c r="K32" s="101"/>
      <c r="L32" s="101" t="s">
        <v>1383</v>
      </c>
      <c r="M32" s="105">
        <v>909651894.85025156</v>
      </c>
      <c r="N32" s="105">
        <v>1002013689.1864589</v>
      </c>
      <c r="O32" s="105">
        <v>1091964931.0079334</v>
      </c>
      <c r="P32" s="105">
        <v>1188289277.9768882</v>
      </c>
      <c r="Q32" s="105">
        <v>1218709343.1911292</v>
      </c>
      <c r="R32" s="105"/>
      <c r="S32" s="105"/>
      <c r="T32" s="105"/>
    </row>
    <row r="33" spans="3:20" ht="11.25">
      <c r="C33" s="101" t="s">
        <v>737</v>
      </c>
      <c r="F33" s="113">
        <v>0.1649682360495387</v>
      </c>
      <c r="G33" s="113">
        <v>0.15805850762158768</v>
      </c>
      <c r="H33" s="113">
        <v>0.15326324915560519</v>
      </c>
      <c r="I33" s="113">
        <v>0.12516425723235447</v>
      </c>
      <c r="J33" s="113">
        <v>0.13586876360340583</v>
      </c>
      <c r="K33" s="101"/>
      <c r="L33" s="101" t="s">
        <v>1382</v>
      </c>
      <c r="M33" s="110">
        <v>0</v>
      </c>
      <c r="N33" s="179">
        <v>0</v>
      </c>
      <c r="O33" s="105">
        <v>16144257.386348413</v>
      </c>
      <c r="P33" s="105">
        <v>15069138.781239109</v>
      </c>
      <c r="Q33" s="105">
        <v>15481072.331074893</v>
      </c>
      <c r="R33" s="117"/>
      <c r="S33" s="117"/>
      <c r="T33" s="117"/>
    </row>
    <row r="34" spans="3:20" ht="11.25">
      <c r="C34" s="101" t="s">
        <v>740</v>
      </c>
      <c r="F34" s="105">
        <v>958218.26963667246</v>
      </c>
      <c r="G34" s="105">
        <v>1035671.7914353008</v>
      </c>
      <c r="H34" s="105">
        <v>1117845.4658029845</v>
      </c>
      <c r="I34" s="105">
        <v>1232162.8156871828</v>
      </c>
      <c r="J34" s="105">
        <v>1263232.7975174226</v>
      </c>
      <c r="K34" s="101"/>
      <c r="L34" s="101" t="s">
        <v>980</v>
      </c>
      <c r="M34" s="105">
        <v>909651894.85025156</v>
      </c>
      <c r="N34" s="105">
        <v>1002013689.1864589</v>
      </c>
      <c r="O34" s="105">
        <v>1091964931.0079334</v>
      </c>
      <c r="P34" s="105">
        <v>1188289277.9768882</v>
      </c>
      <c r="Q34" s="105">
        <v>1218709343.1911292</v>
      </c>
    </row>
    <row r="35" spans="3:20" ht="11.25">
      <c r="C35" s="101" t="s">
        <v>208</v>
      </c>
      <c r="F35" s="105">
        <v>229504.62748948057</v>
      </c>
      <c r="G35" s="105">
        <v>246019.89587414611</v>
      </c>
      <c r="H35" s="105">
        <v>264036.1280381963</v>
      </c>
      <c r="I35" s="105">
        <v>326856.09459743637</v>
      </c>
      <c r="J35" s="105">
        <v>343372.39009348443</v>
      </c>
      <c r="K35" s="101"/>
      <c r="L35" s="109" t="s">
        <v>665</v>
      </c>
      <c r="M35" s="181">
        <v>198758896.18296123</v>
      </c>
      <c r="N35" s="181">
        <v>214842233.40587914</v>
      </c>
      <c r="O35" s="181">
        <v>228928679.90543512</v>
      </c>
      <c r="P35" s="181">
        <v>180884778.62307</v>
      </c>
      <c r="Q35" s="181">
        <v>176165053.83674124</v>
      </c>
    </row>
    <row r="36" spans="3:20" ht="11.25">
      <c r="C36" s="101" t="s">
        <v>929</v>
      </c>
      <c r="F36" s="105">
        <v>229710.38587245735</v>
      </c>
      <c r="G36" s="105">
        <v>247323.19148360015</v>
      </c>
      <c r="H36" s="105">
        <v>264125.22989900521</v>
      </c>
      <c r="I36" s="105">
        <v>327599.71663028415</v>
      </c>
      <c r="J36" s="105">
        <v>344112.64774772385</v>
      </c>
      <c r="K36" s="101"/>
      <c r="M36" s="105"/>
      <c r="N36" s="105"/>
      <c r="O36" s="105"/>
      <c r="P36" s="105"/>
      <c r="Q36" s="105"/>
    </row>
    <row r="37" spans="3:20" ht="11.25">
      <c r="C37" s="101" t="s">
        <v>1385</v>
      </c>
      <c r="F37" s="105">
        <v>147247</v>
      </c>
      <c r="G37" s="105">
        <v>170912.3</v>
      </c>
      <c r="H37" s="105">
        <v>203550</v>
      </c>
      <c r="I37" s="105">
        <v>225830</v>
      </c>
      <c r="J37" s="105">
        <v>255009</v>
      </c>
      <c r="K37" s="105"/>
      <c r="M37" s="105"/>
      <c r="N37" s="105"/>
      <c r="O37" s="105"/>
      <c r="P37" s="105"/>
      <c r="Q37" s="105"/>
    </row>
    <row r="38" spans="3:20" ht="11.25">
      <c r="C38" s="101" t="s">
        <v>1441</v>
      </c>
      <c r="F38" s="110">
        <v>9318.17</v>
      </c>
      <c r="G38" s="179">
        <v>7596.71</v>
      </c>
      <c r="H38" s="179">
        <v>6732</v>
      </c>
      <c r="I38" s="179">
        <v>3862.78</v>
      </c>
      <c r="J38" s="179">
        <v>4981</v>
      </c>
      <c r="K38" s="105"/>
      <c r="M38" s="105"/>
      <c r="N38" s="105"/>
      <c r="O38" s="105"/>
      <c r="P38" s="105"/>
      <c r="Q38" s="105"/>
    </row>
    <row r="39" spans="3:20" ht="11.25">
      <c r="C39" s="101" t="s">
        <v>1386</v>
      </c>
      <c r="F39" s="110">
        <v>0</v>
      </c>
      <c r="G39" s="110">
        <v>0</v>
      </c>
      <c r="H39" s="105">
        <v>17342</v>
      </c>
      <c r="I39" s="105">
        <v>16400</v>
      </c>
      <c r="J39" s="105">
        <v>17220.142830983335</v>
      </c>
      <c r="K39" s="105"/>
      <c r="M39" s="105"/>
      <c r="N39" s="105"/>
      <c r="O39" s="105"/>
      <c r="P39" s="105"/>
      <c r="Q39" s="105"/>
    </row>
    <row r="40" spans="3:20" ht="11.25">
      <c r="C40" s="101" t="s">
        <v>1388</v>
      </c>
      <c r="F40" s="110">
        <v>0</v>
      </c>
      <c r="G40" s="110">
        <v>0</v>
      </c>
      <c r="H40" s="105">
        <v>16607.421912895767</v>
      </c>
      <c r="I40" s="105">
        <v>15742.757736678264</v>
      </c>
      <c r="J40" s="105">
        <v>16254.751876945611</v>
      </c>
      <c r="K40" s="105"/>
      <c r="M40" s="105"/>
      <c r="N40" s="105"/>
      <c r="O40" s="105"/>
      <c r="P40" s="105"/>
      <c r="Q40" s="105"/>
    </row>
    <row r="41" spans="3:20" ht="22.5" customHeight="1">
      <c r="C41" s="290" t="s">
        <v>1387</v>
      </c>
      <c r="D41" s="290"/>
      <c r="E41" s="290"/>
      <c r="F41" s="183">
        <v>1304088.3074474027</v>
      </c>
      <c r="G41" s="183">
        <v>1408608.4893707305</v>
      </c>
      <c r="H41" s="183">
        <v>1547804.6401909813</v>
      </c>
      <c r="I41" s="183">
        <v>1654543.2529871818</v>
      </c>
      <c r="J41" s="183">
        <v>1739063.0932984054</v>
      </c>
      <c r="K41" s="105"/>
    </row>
    <row r="42" spans="3:20" ht="22.5" customHeight="1">
      <c r="C42" s="230"/>
      <c r="D42" s="230"/>
      <c r="E42" s="230"/>
      <c r="F42" s="182"/>
      <c r="G42" s="182"/>
      <c r="H42" s="182"/>
      <c r="I42" s="182"/>
      <c r="J42" s="182"/>
      <c r="K42" s="105"/>
    </row>
    <row r="43" spans="3:20" ht="11.25">
      <c r="C43" s="102"/>
      <c r="D43" s="102"/>
      <c r="E43" s="102"/>
    </row>
    <row r="44" spans="3:20" ht="12.75" hidden="1">
      <c r="C44" s="142" t="s">
        <v>1064</v>
      </c>
      <c r="D44" s="142"/>
      <c r="E44" s="142"/>
      <c r="F44" s="101"/>
      <c r="G44" s="101"/>
      <c r="H44" s="101"/>
      <c r="I44" s="101"/>
      <c r="J44" s="101"/>
      <c r="K44" s="101"/>
    </row>
    <row r="45" spans="3:20" ht="11.25" hidden="1">
      <c r="C45" s="143"/>
      <c r="D45" s="143"/>
      <c r="E45" s="143"/>
      <c r="F45" s="101"/>
      <c r="G45" s="101"/>
      <c r="H45" s="101"/>
      <c r="I45" s="101"/>
      <c r="J45" s="101"/>
      <c r="K45" s="101"/>
    </row>
    <row r="46" spans="3:20" ht="10.35" hidden="1" customHeight="1">
      <c r="C46" s="144"/>
      <c r="D46" s="144"/>
      <c r="E46" s="144"/>
      <c r="F46" s="101"/>
      <c r="G46" s="101"/>
      <c r="H46" s="101"/>
      <c r="I46" s="101"/>
      <c r="J46" s="101"/>
      <c r="K46" s="101"/>
    </row>
    <row r="47" spans="3:20" ht="11.25" hidden="1">
      <c r="C47" s="144" t="s">
        <v>1059</v>
      </c>
      <c r="D47" s="141"/>
      <c r="E47" s="141"/>
      <c r="F47" s="101"/>
      <c r="G47" s="101"/>
      <c r="H47" s="101"/>
      <c r="I47" s="101"/>
      <c r="J47" s="101"/>
      <c r="K47" s="101"/>
    </row>
    <row r="48" spans="3:20" ht="11.25" hidden="1">
      <c r="C48" s="145" t="s">
        <v>1305</v>
      </c>
      <c r="D48" s="145" t="s">
        <v>1321</v>
      </c>
      <c r="E48" s="145" t="s">
        <v>1347</v>
      </c>
      <c r="F48" s="101"/>
      <c r="G48" s="101"/>
      <c r="H48" s="101"/>
      <c r="I48" s="101"/>
      <c r="J48" s="101"/>
      <c r="K48" s="101"/>
    </row>
    <row r="49" spans="2:17" ht="12.95" hidden="1" customHeight="1">
      <c r="C49" s="145" t="e">
        <f>ROUND(#REF!,2)</f>
        <v>#REF!</v>
      </c>
      <c r="D49" s="145">
        <f>ROUND(M15,2)</f>
        <v>0.94</v>
      </c>
      <c r="E49" s="145">
        <f>ROUND(N15,2)</f>
        <v>0.96</v>
      </c>
      <c r="F49" s="101"/>
      <c r="G49" s="101"/>
      <c r="H49" s="101"/>
      <c r="I49" s="101"/>
      <c r="J49" s="101"/>
      <c r="K49" s="101"/>
    </row>
    <row r="50" spans="2:17" ht="12.95" hidden="1" customHeight="1">
      <c r="C50" s="143"/>
      <c r="D50" s="141"/>
      <c r="E50" s="141"/>
      <c r="F50" s="101"/>
      <c r="G50" s="101"/>
      <c r="H50" s="101"/>
      <c r="I50" s="101"/>
      <c r="J50" s="101"/>
      <c r="K50" s="101"/>
    </row>
    <row r="51" spans="2:17" ht="12.95" hidden="1" customHeight="1">
      <c r="C51" s="144" t="s">
        <v>1062</v>
      </c>
      <c r="D51" s="141"/>
      <c r="E51" s="141"/>
      <c r="F51" s="101"/>
      <c r="G51" s="101"/>
      <c r="H51" s="101"/>
      <c r="I51" s="101"/>
      <c r="J51" s="101"/>
      <c r="K51" s="101"/>
    </row>
    <row r="52" spans="2:17" ht="12.95" hidden="1" customHeight="1">
      <c r="C52" s="146" t="s">
        <v>1063</v>
      </c>
      <c r="D52" s="147"/>
      <c r="E52" s="147"/>
      <c r="F52" s="101"/>
      <c r="G52" s="101"/>
      <c r="H52" s="101"/>
      <c r="I52" s="101"/>
      <c r="J52" s="101"/>
      <c r="K52" s="101"/>
    </row>
    <row r="53" spans="2:17" ht="12.95" hidden="1" customHeight="1">
      <c r="C53" s="148" t="s">
        <v>579</v>
      </c>
      <c r="D53" s="176" t="e">
        <f>#REF!</f>
        <v>#REF!</v>
      </c>
      <c r="E53" s="149"/>
      <c r="F53" s="118"/>
      <c r="G53" s="118"/>
      <c r="H53" s="118"/>
      <c r="I53" s="118"/>
      <c r="J53" s="118"/>
      <c r="K53" s="118"/>
    </row>
    <row r="54" spans="2:17" ht="12.95" hidden="1" customHeight="1">
      <c r="C54" s="150" t="s">
        <v>211</v>
      </c>
      <c r="D54" s="177">
        <f>G16</f>
        <v>0.86866998649467608</v>
      </c>
      <c r="E54" s="151"/>
      <c r="F54" s="101"/>
      <c r="G54" s="101"/>
      <c r="H54" s="101"/>
      <c r="I54" s="101"/>
      <c r="J54" s="101"/>
      <c r="K54" s="101"/>
    </row>
    <row r="55" spans="2:17" ht="12.95" hidden="1" customHeight="1">
      <c r="C55" s="152" t="s">
        <v>1060</v>
      </c>
      <c r="D55" s="167" t="e">
        <f>D53*0.75+(1-0.75)*D54</f>
        <v>#REF!</v>
      </c>
      <c r="E55" s="153"/>
      <c r="F55" s="101"/>
      <c r="G55" s="101"/>
      <c r="H55" s="101"/>
      <c r="I55" s="101"/>
      <c r="J55" s="101"/>
      <c r="K55" s="101"/>
    </row>
    <row r="57" spans="2:17" ht="36" customHeight="1">
      <c r="L57" s="227"/>
      <c r="M57" s="228"/>
      <c r="N57" s="228"/>
      <c r="O57" s="228"/>
      <c r="P57" s="228"/>
      <c r="Q57" s="228"/>
    </row>
    <row r="58" spans="2:17" ht="12.95" customHeight="1">
      <c r="M58" s="110"/>
      <c r="N58" s="179"/>
      <c r="O58" s="179"/>
      <c r="P58" s="179"/>
      <c r="Q58" s="179"/>
    </row>
    <row r="59" spans="2:17" ht="12.95" customHeight="1">
      <c r="B59" s="103"/>
      <c r="C59" s="174"/>
      <c r="D59" s="175"/>
      <c r="M59" s="110"/>
      <c r="N59" s="110"/>
      <c r="O59" s="179"/>
      <c r="P59" s="179"/>
      <c r="Q59" s="179"/>
    </row>
    <row r="60" spans="2:17" ht="12.95" customHeight="1">
      <c r="B60" s="103"/>
      <c r="C60" s="174"/>
      <c r="D60" s="175"/>
      <c r="M60" s="110"/>
      <c r="N60" s="110"/>
      <c r="O60" s="179"/>
      <c r="P60" s="179"/>
      <c r="Q60" s="179"/>
    </row>
    <row r="61" spans="2:17" ht="12.95" customHeight="1">
      <c r="B61" s="169"/>
      <c r="C61" s="169"/>
      <c r="D61" s="170"/>
      <c r="M61" s="165"/>
      <c r="N61" s="165"/>
      <c r="O61" s="165"/>
      <c r="P61" s="165"/>
      <c r="Q61" s="165"/>
    </row>
    <row r="62" spans="2:17" ht="12.95" customHeight="1">
      <c r="B62" s="103"/>
      <c r="C62" s="174"/>
      <c r="D62" s="175"/>
      <c r="M62" s="110"/>
      <c r="N62" s="179"/>
      <c r="O62" s="179"/>
      <c r="P62" s="179"/>
      <c r="Q62" s="179"/>
    </row>
    <row r="63" spans="2:17" ht="12.95" customHeight="1">
      <c r="B63" s="169"/>
      <c r="C63" s="169"/>
      <c r="D63" s="170"/>
      <c r="M63" s="110"/>
      <c r="N63" s="110"/>
      <c r="O63" s="179"/>
      <c r="P63" s="179"/>
      <c r="Q63" s="179"/>
    </row>
    <row r="64" spans="2:17" ht="12.95" customHeight="1">
      <c r="B64" s="103"/>
      <c r="C64" s="103"/>
      <c r="M64" s="179"/>
      <c r="N64" s="179"/>
      <c r="O64" s="179"/>
      <c r="P64" s="224"/>
      <c r="Q64" s="224"/>
    </row>
    <row r="66" spans="2:4" ht="12.95" customHeight="1">
      <c r="D66" s="103"/>
    </row>
    <row r="67" spans="2:4" ht="12.95" customHeight="1">
      <c r="B67" s="169"/>
      <c r="C67" s="169"/>
      <c r="D67" s="170"/>
    </row>
    <row r="68" spans="2:4" ht="12.95" customHeight="1">
      <c r="B68" s="103"/>
      <c r="C68" s="103"/>
    </row>
  </sheetData>
  <sortState xmlns:xlrd2="http://schemas.microsoft.com/office/spreadsheetml/2017/richdata2" ref="A2:T67">
    <sortCondition descending="1" ref="D2"/>
  </sortState>
  <mergeCells count="1">
    <mergeCell ref="C41:E41"/>
  </mergeCells>
  <phoneticPr fontId="4" type="noConversion"/>
  <pageMargins left="0" right="0" top="1.5" bottom="0.75" header="0.3" footer="0.3"/>
  <pageSetup paperSize="9" scale="64" orientation="landscape" horizontalDpi="4294967293" verticalDpi="4294967293" r:id="rId1"/>
  <headerFooter alignWithMargins="0"/>
  <rowBreaks count="2" manualBreakCount="2">
    <brk id="26" min="1" max="18" man="1"/>
    <brk id="42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C58DBD"/>
  </sheetPr>
  <dimension ref="A1:G65"/>
  <sheetViews>
    <sheetView zoomScale="120" zoomScaleNormal="120" workbookViewId="0">
      <selection activeCell="K17" sqref="K17"/>
    </sheetView>
  </sheetViews>
  <sheetFormatPr defaultColWidth="8.85546875" defaultRowHeight="12.75"/>
  <cols>
    <col min="1" max="1" width="2" customWidth="1"/>
    <col min="2" max="2" width="14.28515625" customWidth="1"/>
    <col min="5" max="6" width="9.42578125" customWidth="1"/>
  </cols>
  <sheetData>
    <row r="1" spans="1:7" ht="8.25" customHeight="1">
      <c r="A1" s="1"/>
      <c r="B1" s="1"/>
      <c r="C1" s="34"/>
      <c r="D1" s="34"/>
      <c r="E1" s="34"/>
      <c r="F1" s="34"/>
    </row>
    <row r="2" spans="1:7">
      <c r="A2" s="4"/>
      <c r="B2" s="4" t="s">
        <v>555</v>
      </c>
      <c r="C2" s="44"/>
      <c r="D2" s="44"/>
      <c r="E2" s="44"/>
      <c r="F2" s="44"/>
    </row>
    <row r="3" spans="1:7">
      <c r="A3" s="4"/>
      <c r="B3" s="4" t="s">
        <v>554</v>
      </c>
      <c r="C3" s="44"/>
      <c r="D3" s="44"/>
      <c r="E3" s="44"/>
      <c r="F3" s="44"/>
    </row>
    <row r="4" spans="1:7">
      <c r="A4" s="4"/>
      <c r="B4" s="4"/>
      <c r="C4" s="44"/>
      <c r="D4" s="44"/>
      <c r="E4" s="44"/>
      <c r="F4" s="44"/>
    </row>
    <row r="5" spans="1:7">
      <c r="A5" s="1"/>
      <c r="B5" s="1" t="s">
        <v>969</v>
      </c>
      <c r="C5" s="45"/>
      <c r="D5" s="45"/>
      <c r="E5" s="45"/>
      <c r="F5" s="45"/>
    </row>
    <row r="6" spans="1:7">
      <c r="A6" s="1"/>
      <c r="B6" s="101" t="s">
        <v>1055</v>
      </c>
      <c r="C6" s="107"/>
      <c r="D6" s="107"/>
      <c r="E6" s="107"/>
      <c r="F6" s="107"/>
      <c r="G6" s="108"/>
    </row>
    <row r="7" spans="1:7">
      <c r="A7" s="1"/>
      <c r="B7" s="101" t="s">
        <v>1056</v>
      </c>
      <c r="C7" s="107"/>
      <c r="D7" s="107"/>
      <c r="E7" s="107"/>
      <c r="F7" s="107"/>
      <c r="G7" s="108"/>
    </row>
    <row r="8" spans="1:7">
      <c r="A8" s="1"/>
      <c r="B8" s="101" t="s">
        <v>1057</v>
      </c>
      <c r="C8" s="107"/>
      <c r="D8" s="107"/>
      <c r="E8" s="107"/>
      <c r="F8" s="107"/>
      <c r="G8" s="108"/>
    </row>
    <row r="9" spans="1:7">
      <c r="A9" s="1"/>
      <c r="B9" s="101" t="s">
        <v>1058</v>
      </c>
      <c r="C9" s="107"/>
      <c r="D9" s="107"/>
      <c r="E9" s="107"/>
      <c r="F9" s="107"/>
      <c r="G9" s="108"/>
    </row>
    <row r="13" spans="1:7">
      <c r="B13" s="4" t="s">
        <v>1322</v>
      </c>
      <c r="C13" s="45"/>
      <c r="D13" s="45"/>
      <c r="E13" s="45"/>
    </row>
    <row r="14" spans="1:7">
      <c r="B14" s="50" t="s">
        <v>147</v>
      </c>
      <c r="C14" s="46" t="s">
        <v>210</v>
      </c>
      <c r="D14" s="46" t="s">
        <v>666</v>
      </c>
      <c r="E14" s="46" t="s">
        <v>667</v>
      </c>
      <c r="F14" s="46" t="s">
        <v>1067</v>
      </c>
      <c r="G14" s="46" t="s">
        <v>1235</v>
      </c>
    </row>
    <row r="15" spans="1:7">
      <c r="B15" s="1" t="s">
        <v>210</v>
      </c>
      <c r="C15" s="48"/>
      <c r="D15" s="38">
        <v>-9318.17</v>
      </c>
      <c r="E15" s="38">
        <v>1865.05</v>
      </c>
      <c r="F15" s="38">
        <v>7551.99</v>
      </c>
      <c r="G15" s="38">
        <v>9.24</v>
      </c>
    </row>
    <row r="16" spans="1:7">
      <c r="B16" s="1" t="s">
        <v>666</v>
      </c>
      <c r="C16" s="38">
        <v>9318.17</v>
      </c>
      <c r="D16" s="48"/>
      <c r="E16" s="38">
        <v>0</v>
      </c>
      <c r="F16" s="38">
        <v>0</v>
      </c>
      <c r="G16" s="38">
        <v>0</v>
      </c>
    </row>
    <row r="17" spans="2:7">
      <c r="B17" s="1" t="s">
        <v>667</v>
      </c>
      <c r="C17" s="38">
        <v>-1865.05</v>
      </c>
      <c r="D17" s="38">
        <v>0</v>
      </c>
      <c r="E17" s="48"/>
      <c r="F17" s="38">
        <v>0</v>
      </c>
      <c r="G17" s="38">
        <v>0</v>
      </c>
    </row>
    <row r="18" spans="2:7">
      <c r="B18" s="1" t="s">
        <v>1067</v>
      </c>
      <c r="C18" s="38">
        <v>-7551.99</v>
      </c>
      <c r="D18" s="38">
        <v>0</v>
      </c>
      <c r="E18" s="38">
        <v>0</v>
      </c>
      <c r="F18" s="48"/>
      <c r="G18" s="154">
        <v>0</v>
      </c>
    </row>
    <row r="19" spans="2:7">
      <c r="B19" s="156" t="s">
        <v>1235</v>
      </c>
      <c r="C19" s="38">
        <v>-9.24</v>
      </c>
      <c r="D19" s="38">
        <v>0</v>
      </c>
      <c r="E19" s="38">
        <v>0</v>
      </c>
      <c r="F19" s="154">
        <v>0</v>
      </c>
      <c r="G19" s="48"/>
    </row>
    <row r="20" spans="2:7">
      <c r="B20" s="104" t="s">
        <v>209</v>
      </c>
      <c r="C20" s="47">
        <f>SUM(C15:C19)</f>
        <v>-108.10999999999989</v>
      </c>
      <c r="D20" s="47">
        <f>SUM(D15:D19)</f>
        <v>-9318.17</v>
      </c>
      <c r="E20" s="47">
        <f>SUM(E15:E19)</f>
        <v>1865.05</v>
      </c>
      <c r="F20" s="47">
        <f>SUM(F15:F19)</f>
        <v>7551.99</v>
      </c>
      <c r="G20" s="47">
        <f>SUM(G15:G19)</f>
        <v>9.24</v>
      </c>
    </row>
    <row r="21" spans="2:7">
      <c r="B21" s="49" t="s">
        <v>968</v>
      </c>
      <c r="C21" s="43">
        <f>SUMIF(C15:C19,"&gt;0",C15:C19)</f>
        <v>9318.17</v>
      </c>
      <c r="D21" s="43">
        <f>SUMIF(D15:D19,"&gt;0",D15:D19)</f>
        <v>0</v>
      </c>
      <c r="E21" s="43">
        <f>SUMIF(E15:E19,"&gt;0",E15:E19)</f>
        <v>1865.05</v>
      </c>
      <c r="F21" s="43">
        <f>SUMIF(F15:F19,"&gt;0",F15:F19)</f>
        <v>7551.99</v>
      </c>
      <c r="G21" s="43">
        <f>SUMIF(G15:G19,"&gt;0",G15:G19)</f>
        <v>9.24</v>
      </c>
    </row>
    <row r="24" spans="2:7">
      <c r="B24" s="4" t="s">
        <v>1337</v>
      </c>
      <c r="C24" s="45"/>
      <c r="D24" s="45"/>
      <c r="E24" s="45"/>
    </row>
    <row r="25" spans="2:7">
      <c r="B25" s="50" t="s">
        <v>147</v>
      </c>
      <c r="C25" s="46" t="s">
        <v>210</v>
      </c>
      <c r="D25" s="46" t="s">
        <v>666</v>
      </c>
      <c r="E25" s="46" t="s">
        <v>667</v>
      </c>
      <c r="F25" s="46" t="s">
        <v>1067</v>
      </c>
      <c r="G25" s="46" t="s">
        <v>1235</v>
      </c>
    </row>
    <row r="26" spans="2:7">
      <c r="B26" s="1" t="s">
        <v>210</v>
      </c>
      <c r="C26" s="48"/>
      <c r="D26" s="38">
        <v>-7596.71</v>
      </c>
      <c r="E26" s="38">
        <v>1921.09</v>
      </c>
      <c r="F26" s="38">
        <v>7301.74</v>
      </c>
      <c r="G26" s="38">
        <v>8.8000000000000007</v>
      </c>
    </row>
    <row r="27" spans="2:7">
      <c r="B27" s="1" t="s">
        <v>666</v>
      </c>
      <c r="C27" s="38">
        <v>7596.71</v>
      </c>
      <c r="D27" s="48"/>
      <c r="E27" s="38">
        <v>0</v>
      </c>
      <c r="F27" s="38">
        <v>0</v>
      </c>
      <c r="G27" s="38">
        <v>0</v>
      </c>
    </row>
    <row r="28" spans="2:7">
      <c r="B28" s="1" t="s">
        <v>667</v>
      </c>
      <c r="C28" s="38">
        <v>-1921.09</v>
      </c>
      <c r="D28" s="38">
        <v>0</v>
      </c>
      <c r="E28" s="48"/>
      <c r="F28" s="38">
        <v>0</v>
      </c>
      <c r="G28" s="38">
        <v>0</v>
      </c>
    </row>
    <row r="29" spans="2:7">
      <c r="B29" s="1" t="s">
        <v>1067</v>
      </c>
      <c r="C29" s="38">
        <v>-7301.74</v>
      </c>
      <c r="D29" s="38">
        <v>0</v>
      </c>
      <c r="E29" s="38">
        <v>0</v>
      </c>
      <c r="F29" s="48"/>
      <c r="G29" s="154">
        <v>0</v>
      </c>
    </row>
    <row r="30" spans="2:7">
      <c r="B30" s="156" t="s">
        <v>1235</v>
      </c>
      <c r="C30" s="38">
        <v>-8.8000000000000007</v>
      </c>
      <c r="D30" s="38">
        <v>0</v>
      </c>
      <c r="E30" s="38">
        <v>0</v>
      </c>
      <c r="F30" s="154">
        <v>0</v>
      </c>
      <c r="G30" s="48"/>
    </row>
    <row r="31" spans="2:7">
      <c r="B31" s="104" t="s">
        <v>209</v>
      </c>
      <c r="C31" s="47">
        <f>SUM(C26:C30)</f>
        <v>-1634.9199999999998</v>
      </c>
      <c r="D31" s="47">
        <f>SUM(D26:D30)</f>
        <v>-7596.71</v>
      </c>
      <c r="E31" s="47">
        <f>SUM(E26:E30)</f>
        <v>1921.09</v>
      </c>
      <c r="F31" s="47">
        <f>SUM(F26:F30)</f>
        <v>7301.74</v>
      </c>
      <c r="G31" s="47">
        <f>SUM(G26:G30)</f>
        <v>8.8000000000000007</v>
      </c>
    </row>
    <row r="32" spans="2:7">
      <c r="B32" s="49" t="s">
        <v>968</v>
      </c>
      <c r="C32" s="43">
        <f>SUMIF(C26:C30,"&gt;0",C26:C30)</f>
        <v>7596.71</v>
      </c>
      <c r="D32" s="43">
        <f>SUMIF(D26:D30,"&gt;0",D26:D30)</f>
        <v>0</v>
      </c>
      <c r="E32" s="43">
        <f>SUMIF(E26:E30,"&gt;0",E26:E30)</f>
        <v>1921.09</v>
      </c>
      <c r="F32" s="43">
        <f>SUMIF(F26:F30,"&gt;0",F26:F30)</f>
        <v>7301.74</v>
      </c>
      <c r="G32" s="43">
        <f>SUMIF(G26:G30,"&gt;0",G26:G30)</f>
        <v>8.8000000000000007</v>
      </c>
    </row>
    <row r="35" spans="2:7">
      <c r="B35" s="4" t="s">
        <v>1375</v>
      </c>
      <c r="C35" s="45"/>
      <c r="D35" s="45"/>
      <c r="E35" s="45"/>
      <c r="F35" s="52"/>
      <c r="G35" s="52"/>
    </row>
    <row r="36" spans="2:7">
      <c r="B36" s="50" t="s">
        <v>147</v>
      </c>
      <c r="C36" s="46" t="s">
        <v>210</v>
      </c>
      <c r="D36" s="46" t="s">
        <v>666</v>
      </c>
      <c r="E36" s="46" t="s">
        <v>667</v>
      </c>
      <c r="F36" s="46" t="s">
        <v>1067</v>
      </c>
      <c r="G36" s="46" t="s">
        <v>1235</v>
      </c>
    </row>
    <row r="37" spans="2:7">
      <c r="B37" s="1" t="s">
        <v>210</v>
      </c>
      <c r="C37" s="189"/>
      <c r="D37" s="38">
        <v>-6732</v>
      </c>
      <c r="E37" s="38">
        <v>166</v>
      </c>
      <c r="F37" s="38">
        <v>8581</v>
      </c>
      <c r="G37" s="38">
        <v>9.8000000000000007</v>
      </c>
    </row>
    <row r="38" spans="2:7">
      <c r="B38" s="1" t="s">
        <v>666</v>
      </c>
      <c r="C38" s="38">
        <v>6732</v>
      </c>
      <c r="D38" s="189"/>
      <c r="E38" s="38">
        <v>0</v>
      </c>
      <c r="F38" s="38">
        <v>0</v>
      </c>
      <c r="G38" s="38">
        <v>0</v>
      </c>
    </row>
    <row r="39" spans="2:7">
      <c r="B39" s="1" t="s">
        <v>667</v>
      </c>
      <c r="C39" s="38">
        <v>-166</v>
      </c>
      <c r="D39" s="38">
        <v>0</v>
      </c>
      <c r="E39" s="189"/>
      <c r="F39" s="38">
        <v>0</v>
      </c>
      <c r="G39" s="38">
        <v>0</v>
      </c>
    </row>
    <row r="40" spans="2:7">
      <c r="B40" s="1" t="s">
        <v>1067</v>
      </c>
      <c r="C40" s="38">
        <v>-8581</v>
      </c>
      <c r="D40" s="38">
        <v>0</v>
      </c>
      <c r="E40" s="38">
        <v>0</v>
      </c>
      <c r="F40" s="189"/>
      <c r="G40" s="190">
        <v>0</v>
      </c>
    </row>
    <row r="41" spans="2:7">
      <c r="B41" s="156" t="s">
        <v>1235</v>
      </c>
      <c r="C41" s="38">
        <v>-9.8000000000000007</v>
      </c>
      <c r="D41" s="38">
        <v>0</v>
      </c>
      <c r="E41" s="38">
        <v>0</v>
      </c>
      <c r="F41" s="190">
        <v>0</v>
      </c>
      <c r="G41" s="189"/>
    </row>
    <row r="42" spans="2:7">
      <c r="B42" s="104" t="s">
        <v>1377</v>
      </c>
      <c r="C42" s="47">
        <f>SUM(C38:C41)</f>
        <v>-2024.8</v>
      </c>
      <c r="D42" s="47">
        <v>-6732</v>
      </c>
      <c r="E42" s="47">
        <v>166</v>
      </c>
      <c r="F42" s="47">
        <v>8581</v>
      </c>
      <c r="G42" s="47">
        <v>9.8000000000000007</v>
      </c>
    </row>
    <row r="43" spans="2:7">
      <c r="B43" s="49" t="s">
        <v>1432</v>
      </c>
      <c r="C43" s="43">
        <f>SUM(D43:G43)</f>
        <v>6732</v>
      </c>
      <c r="D43" s="43">
        <f>-D37</f>
        <v>6732</v>
      </c>
      <c r="E43" s="43">
        <v>0</v>
      </c>
      <c r="F43" s="43">
        <v>0</v>
      </c>
      <c r="G43" s="43">
        <v>0</v>
      </c>
    </row>
    <row r="46" spans="2:7">
      <c r="B46" s="4" t="s">
        <v>1376</v>
      </c>
      <c r="C46" s="45"/>
      <c r="D46" s="45"/>
      <c r="E46" s="45"/>
      <c r="F46" s="52"/>
      <c r="G46" s="52"/>
    </row>
    <row r="47" spans="2:7">
      <c r="B47" s="50" t="s">
        <v>147</v>
      </c>
      <c r="C47" s="46" t="s">
        <v>210</v>
      </c>
      <c r="D47" s="46" t="s">
        <v>666</v>
      </c>
      <c r="E47" s="46" t="s">
        <v>667</v>
      </c>
      <c r="F47" s="46" t="s">
        <v>1067</v>
      </c>
      <c r="G47" s="46" t="s">
        <v>1235</v>
      </c>
    </row>
    <row r="48" spans="2:7">
      <c r="B48" s="1" t="s">
        <v>210</v>
      </c>
      <c r="C48" s="189"/>
      <c r="D48" s="65">
        <v>-3862.78</v>
      </c>
      <c r="E48" s="65">
        <v>154.08000000000001</v>
      </c>
      <c r="F48" s="65">
        <v>8413.52</v>
      </c>
      <c r="G48" s="65">
        <v>8.4700000000000006</v>
      </c>
    </row>
    <row r="49" spans="2:7">
      <c r="B49" s="1" t="s">
        <v>666</v>
      </c>
      <c r="C49" s="65">
        <v>3862.78</v>
      </c>
      <c r="D49" s="189"/>
      <c r="E49" s="38">
        <v>0</v>
      </c>
      <c r="F49" s="38">
        <v>0</v>
      </c>
      <c r="G49" s="38">
        <v>0</v>
      </c>
    </row>
    <row r="50" spans="2:7">
      <c r="B50" s="1" t="s">
        <v>667</v>
      </c>
      <c r="C50" s="38">
        <v>-154.08000000000001</v>
      </c>
      <c r="D50" s="38">
        <v>0</v>
      </c>
      <c r="E50" s="189"/>
      <c r="F50" s="38">
        <v>0</v>
      </c>
      <c r="G50" s="38">
        <v>0</v>
      </c>
    </row>
    <row r="51" spans="2:7">
      <c r="B51" s="1" t="s">
        <v>1067</v>
      </c>
      <c r="C51" s="65">
        <v>-8413.52</v>
      </c>
      <c r="D51" s="38">
        <v>0</v>
      </c>
      <c r="E51" s="38">
        <v>0</v>
      </c>
      <c r="F51" s="189"/>
      <c r="G51" s="190">
        <v>0</v>
      </c>
    </row>
    <row r="52" spans="2:7">
      <c r="B52" s="156" t="s">
        <v>1235</v>
      </c>
      <c r="C52" s="65">
        <v>-8.4700000000000006</v>
      </c>
      <c r="D52" s="38">
        <v>0</v>
      </c>
      <c r="E52" s="38">
        <v>0</v>
      </c>
      <c r="F52" s="190">
        <v>0</v>
      </c>
      <c r="G52" s="189"/>
    </row>
    <row r="53" spans="2:7">
      <c r="B53" s="104" t="s">
        <v>1377</v>
      </c>
      <c r="C53" s="47">
        <f>SUM(C49:C52)</f>
        <v>-4713.29</v>
      </c>
      <c r="D53" s="191">
        <v>-3862.78</v>
      </c>
      <c r="E53" s="191">
        <v>154.08000000000001</v>
      </c>
      <c r="F53" s="191">
        <v>8413.52</v>
      </c>
      <c r="G53" s="191">
        <v>8.4700000000000006</v>
      </c>
    </row>
    <row r="54" spans="2:7">
      <c r="B54" s="192" t="s">
        <v>968</v>
      </c>
      <c r="C54" s="193">
        <f>SUM(D54:G54)</f>
        <v>3862.78</v>
      </c>
      <c r="D54" s="43">
        <f>-D48</f>
        <v>3862.78</v>
      </c>
      <c r="E54" s="193">
        <v>0</v>
      </c>
      <c r="F54" s="193">
        <v>0</v>
      </c>
      <c r="G54" s="193">
        <v>0</v>
      </c>
    </row>
    <row r="57" spans="2:7">
      <c r="B57" s="4" t="s">
        <v>1411</v>
      </c>
      <c r="C57" s="45"/>
      <c r="D57" s="45"/>
      <c r="E57" s="45"/>
      <c r="F57" s="52"/>
      <c r="G57" s="52"/>
    </row>
    <row r="58" spans="2:7">
      <c r="B58" s="50" t="s">
        <v>147</v>
      </c>
      <c r="C58" s="46" t="s">
        <v>210</v>
      </c>
      <c r="D58" s="46" t="s">
        <v>666</v>
      </c>
      <c r="E58" s="46" t="s">
        <v>667</v>
      </c>
      <c r="F58" s="46" t="s">
        <v>1067</v>
      </c>
      <c r="G58" s="46" t="s">
        <v>1235</v>
      </c>
    </row>
    <row r="59" spans="2:7">
      <c r="B59" s="1" t="s">
        <v>210</v>
      </c>
      <c r="C59" s="189"/>
      <c r="D59" s="65">
        <v>-4517</v>
      </c>
      <c r="E59" s="65">
        <v>-464</v>
      </c>
      <c r="F59" s="65">
        <v>8084</v>
      </c>
      <c r="G59" s="65">
        <v>9.08</v>
      </c>
    </row>
    <row r="60" spans="2:7">
      <c r="B60" s="1" t="s">
        <v>666</v>
      </c>
      <c r="C60" s="65">
        <v>4517</v>
      </c>
      <c r="D60" s="189"/>
      <c r="E60" s="38">
        <v>0</v>
      </c>
      <c r="F60" s="38">
        <v>0</v>
      </c>
      <c r="G60" s="38">
        <v>0</v>
      </c>
    </row>
    <row r="61" spans="2:7">
      <c r="B61" s="1" t="s">
        <v>667</v>
      </c>
      <c r="C61" s="38">
        <v>464</v>
      </c>
      <c r="D61" s="38">
        <v>0</v>
      </c>
      <c r="E61" s="189"/>
      <c r="F61" s="38">
        <v>0</v>
      </c>
      <c r="G61" s="38">
        <v>0</v>
      </c>
    </row>
    <row r="62" spans="2:7">
      <c r="B62" s="1" t="s">
        <v>1067</v>
      </c>
      <c r="C62" s="65">
        <v>-8084</v>
      </c>
      <c r="D62" s="38">
        <v>0</v>
      </c>
      <c r="E62" s="38">
        <v>0</v>
      </c>
      <c r="F62" s="189"/>
      <c r="G62" s="190">
        <v>0</v>
      </c>
    </row>
    <row r="63" spans="2:7">
      <c r="B63" s="156" t="s">
        <v>1235</v>
      </c>
      <c r="C63" s="65">
        <v>-9.08</v>
      </c>
      <c r="D63" s="38">
        <v>0</v>
      </c>
      <c r="E63" s="38">
        <v>0</v>
      </c>
      <c r="F63" s="190">
        <v>0</v>
      </c>
      <c r="G63" s="189"/>
    </row>
    <row r="64" spans="2:7">
      <c r="B64" s="104" t="s">
        <v>1377</v>
      </c>
      <c r="C64" s="47">
        <f>SUM(C60:C63)</f>
        <v>-3112.08</v>
      </c>
      <c r="D64" s="47">
        <f>D59</f>
        <v>-4517</v>
      </c>
      <c r="E64" s="47">
        <f>E59</f>
        <v>-464</v>
      </c>
      <c r="F64" s="47">
        <f>F59</f>
        <v>8084</v>
      </c>
      <c r="G64" s="47">
        <f>G59</f>
        <v>9.08</v>
      </c>
    </row>
    <row r="65" spans="2:7">
      <c r="B65" s="284" t="s">
        <v>968</v>
      </c>
      <c r="C65" s="285">
        <f>SUM(D65:G65)</f>
        <v>4981</v>
      </c>
      <c r="D65" s="285">
        <f>-D59</f>
        <v>4517</v>
      </c>
      <c r="E65" s="285">
        <f>-E59</f>
        <v>464</v>
      </c>
      <c r="F65" s="285">
        <v>0</v>
      </c>
      <c r="G65" s="285">
        <v>0</v>
      </c>
    </row>
  </sheetData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tabColor rgb="FF7030A0"/>
    <pageSetUpPr fitToPage="1"/>
  </sheetPr>
  <dimension ref="B1:K94"/>
  <sheetViews>
    <sheetView workbookViewId="0">
      <selection activeCell="R6" sqref="R6"/>
    </sheetView>
  </sheetViews>
  <sheetFormatPr defaultColWidth="18.7109375" defaultRowHeight="12.95" customHeight="1"/>
  <cols>
    <col min="1" max="1" width="2.140625" style="1" customWidth="1"/>
    <col min="2" max="2" width="12.85546875" style="1" customWidth="1"/>
    <col min="3" max="3" width="38" style="1" customWidth="1"/>
    <col min="4" max="5" width="11.7109375" style="1" customWidth="1"/>
    <col min="6" max="6" width="13.28515625" style="1" customWidth="1"/>
    <col min="7" max="9" width="11.7109375" style="1" customWidth="1"/>
    <col min="10" max="16384" width="18.7109375" style="1"/>
  </cols>
  <sheetData>
    <row r="1" spans="2:11" ht="11.25"/>
    <row r="2" spans="2:11" ht="11.25">
      <c r="B2" s="4" t="s">
        <v>553</v>
      </c>
    </row>
    <row r="3" spans="2:11" ht="11.25"/>
    <row r="4" spans="2:11" ht="11.25">
      <c r="B4" s="18" t="s">
        <v>238</v>
      </c>
      <c r="C4" s="14"/>
      <c r="D4" s="9"/>
      <c r="E4" s="9"/>
      <c r="F4" s="9"/>
      <c r="G4" s="9"/>
      <c r="H4" s="9"/>
      <c r="I4" s="9"/>
    </row>
    <row r="5" spans="2:11" ht="11.25">
      <c r="B5" s="13"/>
      <c r="C5" s="14"/>
      <c r="D5" s="14" t="s">
        <v>161</v>
      </c>
      <c r="E5" s="14" t="s">
        <v>33</v>
      </c>
      <c r="F5" s="14" t="s">
        <v>163</v>
      </c>
      <c r="G5" s="14" t="s">
        <v>162</v>
      </c>
      <c r="H5" s="14" t="s">
        <v>564</v>
      </c>
      <c r="I5" s="14" t="s">
        <v>833</v>
      </c>
    </row>
    <row r="6" spans="2:11" ht="11.25">
      <c r="B6" s="1" t="s">
        <v>652</v>
      </c>
      <c r="C6" s="2"/>
      <c r="D6" s="2" t="s">
        <v>240</v>
      </c>
      <c r="E6" s="2" t="s">
        <v>240</v>
      </c>
      <c r="F6" s="2" t="s">
        <v>241</v>
      </c>
      <c r="G6" s="2" t="s">
        <v>242</v>
      </c>
      <c r="H6" s="2" t="s">
        <v>242</v>
      </c>
      <c r="I6" s="2" t="s">
        <v>240</v>
      </c>
    </row>
    <row r="7" spans="2:11" ht="11.25">
      <c r="B7" s="13" t="s">
        <v>239</v>
      </c>
      <c r="C7" s="14"/>
      <c r="D7" s="14" t="s">
        <v>977</v>
      </c>
      <c r="E7" s="14" t="s">
        <v>977</v>
      </c>
      <c r="F7" s="14" t="s">
        <v>978</v>
      </c>
      <c r="G7" s="14" t="s">
        <v>977</v>
      </c>
      <c r="H7" s="14" t="s">
        <v>977</v>
      </c>
      <c r="I7" s="14" t="s">
        <v>977</v>
      </c>
    </row>
    <row r="8" spans="2:11" ht="45">
      <c r="K8" s="122" t="s">
        <v>1135</v>
      </c>
    </row>
    <row r="9" spans="2:11" ht="12.75">
      <c r="B9"/>
      <c r="C9"/>
    </row>
    <row r="10" spans="2:11" ht="11.25">
      <c r="B10" s="18" t="s">
        <v>160</v>
      </c>
      <c r="C10" s="13"/>
      <c r="F10" s="13"/>
      <c r="G10" s="13"/>
      <c r="H10" s="13"/>
      <c r="I10" s="13"/>
    </row>
    <row r="11" spans="2:11" ht="11.25">
      <c r="B11" s="41" t="s">
        <v>561</v>
      </c>
      <c r="C11" s="41" t="s">
        <v>921</v>
      </c>
      <c r="F11" s="130" t="s">
        <v>956</v>
      </c>
      <c r="G11" s="130" t="s">
        <v>103</v>
      </c>
      <c r="H11" s="131"/>
      <c r="I11" s="131"/>
    </row>
    <row r="12" spans="2:11" ht="11.25">
      <c r="B12" s="41" t="s">
        <v>933</v>
      </c>
      <c r="C12" s="41" t="s">
        <v>866</v>
      </c>
      <c r="F12" s="41" t="s">
        <v>324</v>
      </c>
      <c r="G12" s="41" t="s">
        <v>33</v>
      </c>
    </row>
    <row r="13" spans="2:11" ht="11.25">
      <c r="B13" s="41" t="s">
        <v>4</v>
      </c>
      <c r="C13" s="41" t="s">
        <v>867</v>
      </c>
      <c r="F13" s="1" t="s">
        <v>1198</v>
      </c>
      <c r="G13" s="131" t="s">
        <v>1197</v>
      </c>
      <c r="H13" s="131"/>
      <c r="I13" s="19"/>
    </row>
    <row r="14" spans="2:11" ht="11.25">
      <c r="B14" s="41" t="s">
        <v>374</v>
      </c>
      <c r="C14" s="41" t="s">
        <v>85</v>
      </c>
      <c r="F14" s="1" t="s">
        <v>1344</v>
      </c>
      <c r="G14" s="1" t="s">
        <v>1355</v>
      </c>
      <c r="I14" s="131"/>
    </row>
    <row r="15" spans="2:11" ht="11.25">
      <c r="B15" s="41" t="s">
        <v>1079</v>
      </c>
      <c r="C15" s="41" t="s">
        <v>1126</v>
      </c>
      <c r="F15" s="130" t="s">
        <v>714</v>
      </c>
      <c r="G15" s="130" t="s">
        <v>724</v>
      </c>
      <c r="H15" s="131"/>
      <c r="I15" s="131"/>
    </row>
    <row r="16" spans="2:11" ht="11.25">
      <c r="B16" s="16" t="s">
        <v>369</v>
      </c>
      <c r="C16" s="16" t="s">
        <v>604</v>
      </c>
      <c r="F16" s="130" t="s">
        <v>56</v>
      </c>
      <c r="G16" s="130" t="s">
        <v>654</v>
      </c>
      <c r="H16" s="131"/>
      <c r="I16" s="131"/>
    </row>
    <row r="17" spans="2:9" ht="11.25">
      <c r="B17" s="16" t="s">
        <v>288</v>
      </c>
      <c r="C17" s="16" t="s">
        <v>86</v>
      </c>
      <c r="F17" s="130" t="s">
        <v>57</v>
      </c>
      <c r="G17" s="130" t="s">
        <v>828</v>
      </c>
      <c r="H17" s="131"/>
      <c r="I17" s="131"/>
    </row>
    <row r="18" spans="2:9" ht="11.25">
      <c r="B18" s="130" t="s">
        <v>1205</v>
      </c>
      <c r="C18" s="130" t="s">
        <v>1317</v>
      </c>
      <c r="F18" s="130" t="s">
        <v>355</v>
      </c>
      <c r="G18" s="130" t="s">
        <v>829</v>
      </c>
      <c r="H18" s="131"/>
      <c r="I18" s="131"/>
    </row>
    <row r="19" spans="2:9" ht="11.25">
      <c r="B19" s="16" t="s">
        <v>40</v>
      </c>
      <c r="C19" s="16" t="s">
        <v>333</v>
      </c>
      <c r="F19" s="41" t="s">
        <v>63</v>
      </c>
      <c r="G19" s="41" t="s">
        <v>1277</v>
      </c>
    </row>
    <row r="20" spans="2:9" ht="11.25">
      <c r="B20" s="16" t="s">
        <v>211</v>
      </c>
      <c r="C20" s="16" t="s">
        <v>551</v>
      </c>
      <c r="F20" s="41" t="s">
        <v>721</v>
      </c>
      <c r="G20" s="41" t="s">
        <v>722</v>
      </c>
    </row>
    <row r="21" spans="2:9" ht="11.25">
      <c r="B21" s="16" t="s">
        <v>814</v>
      </c>
      <c r="C21" s="16" t="s">
        <v>922</v>
      </c>
      <c r="F21" s="41" t="s">
        <v>286</v>
      </c>
      <c r="G21" s="41" t="s">
        <v>713</v>
      </c>
      <c r="H21" s="15"/>
      <c r="I21" s="15"/>
    </row>
    <row r="22" spans="2:9" ht="11.25">
      <c r="B22" s="130" t="s">
        <v>1183</v>
      </c>
      <c r="C22" s="1" t="s">
        <v>1182</v>
      </c>
      <c r="F22" s="41" t="s">
        <v>278</v>
      </c>
      <c r="G22" s="41" t="s">
        <v>830</v>
      </c>
      <c r="H22" s="15"/>
      <c r="I22" s="15"/>
    </row>
    <row r="23" spans="2:9" ht="11.25">
      <c r="B23" s="16" t="s">
        <v>706</v>
      </c>
      <c r="C23" s="16" t="s">
        <v>707</v>
      </c>
      <c r="F23" s="41" t="s">
        <v>521</v>
      </c>
      <c r="G23" s="41" t="s">
        <v>831</v>
      </c>
      <c r="H23" s="15"/>
      <c r="I23" s="15"/>
    </row>
    <row r="24" spans="2:9" ht="11.25">
      <c r="B24" s="16" t="s">
        <v>375</v>
      </c>
      <c r="C24" s="16" t="s">
        <v>334</v>
      </c>
      <c r="F24" s="41" t="s">
        <v>58</v>
      </c>
      <c r="G24" s="41" t="s">
        <v>563</v>
      </c>
      <c r="H24" s="15"/>
      <c r="I24" s="15"/>
    </row>
    <row r="25" spans="2:9" ht="11.25">
      <c r="B25" s="16" t="s">
        <v>376</v>
      </c>
      <c r="C25" s="16" t="s">
        <v>335</v>
      </c>
      <c r="F25" s="41" t="s">
        <v>59</v>
      </c>
      <c r="G25" s="41" t="s">
        <v>832</v>
      </c>
      <c r="H25" s="15"/>
      <c r="I25" s="15"/>
    </row>
    <row r="26" spans="2:9" ht="11.25">
      <c r="B26" s="16" t="s">
        <v>451</v>
      </c>
      <c r="C26" s="16" t="s">
        <v>336</v>
      </c>
      <c r="F26" s="41" t="s">
        <v>668</v>
      </c>
      <c r="G26" s="41" t="s">
        <v>723</v>
      </c>
      <c r="H26" s="15"/>
      <c r="I26" s="15"/>
    </row>
    <row r="27" spans="2:9" ht="11.25">
      <c r="B27" s="1" t="s">
        <v>591</v>
      </c>
      <c r="C27" s="1" t="s">
        <v>381</v>
      </c>
      <c r="F27" s="16" t="s">
        <v>513</v>
      </c>
      <c r="G27" s="16" t="s">
        <v>833</v>
      </c>
      <c r="H27" s="15"/>
      <c r="I27" s="15"/>
    </row>
    <row r="28" spans="2:9" ht="11.25">
      <c r="B28" s="16" t="s">
        <v>524</v>
      </c>
      <c r="C28" s="16" t="s">
        <v>337</v>
      </c>
      <c r="F28" s="16" t="s">
        <v>60</v>
      </c>
      <c r="G28" s="16" t="s">
        <v>834</v>
      </c>
      <c r="H28" s="15"/>
      <c r="I28" s="15"/>
    </row>
    <row r="29" spans="2:9" ht="11.25">
      <c r="B29" s="16" t="s">
        <v>998</v>
      </c>
      <c r="C29" s="16" t="s">
        <v>1038</v>
      </c>
      <c r="F29" s="16" t="s">
        <v>613</v>
      </c>
      <c r="G29" s="16" t="s">
        <v>614</v>
      </c>
      <c r="H29" s="15"/>
      <c r="I29" s="15"/>
    </row>
    <row r="30" spans="2:9" ht="11.25">
      <c r="B30" s="16" t="s">
        <v>1039</v>
      </c>
      <c r="C30" s="16" t="s">
        <v>1040</v>
      </c>
      <c r="F30" s="16" t="s">
        <v>75</v>
      </c>
      <c r="G30" s="16" t="s">
        <v>638</v>
      </c>
      <c r="H30" s="15"/>
      <c r="I30" s="15"/>
    </row>
    <row r="31" spans="2:9" ht="11.25">
      <c r="B31" s="1" t="s">
        <v>1185</v>
      </c>
      <c r="C31" s="1" t="s">
        <v>1184</v>
      </c>
      <c r="F31" s="16" t="s">
        <v>617</v>
      </c>
      <c r="G31" s="16" t="s">
        <v>869</v>
      </c>
      <c r="H31" s="15"/>
      <c r="I31" s="15"/>
    </row>
    <row r="32" spans="2:9" ht="11.25">
      <c r="B32" s="16" t="s">
        <v>47</v>
      </c>
      <c r="C32" s="16" t="s">
        <v>338</v>
      </c>
      <c r="F32" s="16" t="s">
        <v>370</v>
      </c>
      <c r="G32" s="16" t="s">
        <v>730</v>
      </c>
      <c r="H32" s="15"/>
      <c r="I32" s="15"/>
    </row>
    <row r="33" spans="2:9" ht="11.25">
      <c r="B33" s="16" t="s">
        <v>120</v>
      </c>
      <c r="C33" s="16" t="s">
        <v>971</v>
      </c>
      <c r="F33" s="16" t="s">
        <v>856</v>
      </c>
      <c r="G33" s="16" t="s">
        <v>731</v>
      </c>
      <c r="H33" s="15"/>
      <c r="I33" s="15"/>
    </row>
    <row r="34" spans="2:9" ht="11.25">
      <c r="B34" s="16" t="s">
        <v>449</v>
      </c>
      <c r="C34" s="16" t="s">
        <v>339</v>
      </c>
      <c r="F34" s="16" t="s">
        <v>539</v>
      </c>
      <c r="G34" s="16" t="s">
        <v>732</v>
      </c>
      <c r="H34" s="15"/>
      <c r="I34" s="15"/>
    </row>
    <row r="35" spans="2:9" ht="11.25">
      <c r="B35" s="16" t="s">
        <v>244</v>
      </c>
      <c r="C35" s="16" t="s">
        <v>637</v>
      </c>
      <c r="F35" s="16" t="s">
        <v>358</v>
      </c>
      <c r="G35" s="16" t="s">
        <v>733</v>
      </c>
      <c r="H35" s="15"/>
      <c r="I35" s="15"/>
    </row>
    <row r="36" spans="2:9" ht="11.25">
      <c r="B36" s="16" t="s">
        <v>245</v>
      </c>
      <c r="C36" s="16" t="s">
        <v>243</v>
      </c>
      <c r="F36" s="16" t="s">
        <v>801</v>
      </c>
      <c r="G36" s="16" t="s">
        <v>734</v>
      </c>
      <c r="H36" s="15"/>
      <c r="I36" s="15"/>
    </row>
    <row r="37" spans="2:9" ht="11.25">
      <c r="B37" s="16" t="s">
        <v>431</v>
      </c>
      <c r="C37" s="16" t="s">
        <v>340</v>
      </c>
      <c r="F37" s="16" t="s">
        <v>76</v>
      </c>
      <c r="G37" s="16" t="s">
        <v>497</v>
      </c>
      <c r="H37" s="15"/>
      <c r="I37" s="15"/>
    </row>
    <row r="38" spans="2:9" ht="11.25">
      <c r="B38" s="130" t="s">
        <v>1127</v>
      </c>
      <c r="C38" s="16" t="s">
        <v>1128</v>
      </c>
      <c r="F38" s="16" t="s">
        <v>518</v>
      </c>
      <c r="G38" s="16" t="s">
        <v>498</v>
      </c>
      <c r="H38" s="15"/>
      <c r="I38" s="15"/>
    </row>
    <row r="39" spans="2:9" ht="11.25">
      <c r="B39" s="16" t="s">
        <v>809</v>
      </c>
      <c r="C39" s="16" t="s">
        <v>605</v>
      </c>
      <c r="F39" s="16" t="s">
        <v>567</v>
      </c>
      <c r="G39" s="16" t="s">
        <v>926</v>
      </c>
      <c r="H39" s="15"/>
      <c r="I39" s="15"/>
    </row>
    <row r="40" spans="2:9" ht="11.25">
      <c r="B40" s="16" t="s">
        <v>602</v>
      </c>
      <c r="C40" s="16" t="s">
        <v>98</v>
      </c>
      <c r="F40" s="16" t="s">
        <v>570</v>
      </c>
      <c r="G40" s="16" t="s">
        <v>927</v>
      </c>
      <c r="H40" s="15"/>
      <c r="I40" s="15"/>
    </row>
    <row r="41" spans="2:9" ht="11.25">
      <c r="B41" s="16" t="s">
        <v>610</v>
      </c>
      <c r="C41" s="16" t="s">
        <v>421</v>
      </c>
      <c r="F41" s="16" t="s">
        <v>700</v>
      </c>
      <c r="G41" s="1" t="s">
        <v>1041</v>
      </c>
    </row>
    <row r="42" spans="2:9" ht="11.25">
      <c r="B42" s="16" t="s">
        <v>611</v>
      </c>
      <c r="C42" s="16" t="s">
        <v>612</v>
      </c>
      <c r="F42" s="16" t="s">
        <v>77</v>
      </c>
      <c r="G42" s="16" t="s">
        <v>928</v>
      </c>
      <c r="H42" s="15"/>
      <c r="I42" s="15"/>
    </row>
    <row r="43" spans="2:9" ht="11.25">
      <c r="B43" s="16" t="s">
        <v>48</v>
      </c>
      <c r="C43" s="16" t="s">
        <v>580</v>
      </c>
      <c r="F43" s="16" t="s">
        <v>579</v>
      </c>
      <c r="G43" s="16" t="s">
        <v>615</v>
      </c>
      <c r="H43" s="15"/>
      <c r="I43" s="15"/>
    </row>
    <row r="44" spans="2:9" ht="11.25">
      <c r="B44" s="16" t="s">
        <v>1238</v>
      </c>
      <c r="C44" s="16" t="s">
        <v>1239</v>
      </c>
      <c r="F44" s="16" t="s">
        <v>271</v>
      </c>
      <c r="G44" s="16" t="s">
        <v>73</v>
      </c>
      <c r="H44" s="15"/>
      <c r="I44" s="15"/>
    </row>
    <row r="45" spans="2:9" ht="11.25">
      <c r="B45" s="16" t="s">
        <v>512</v>
      </c>
      <c r="C45" s="16" t="s">
        <v>581</v>
      </c>
      <c r="F45" s="16" t="s">
        <v>440</v>
      </c>
      <c r="G45" s="16" t="s">
        <v>657</v>
      </c>
      <c r="H45" s="15"/>
      <c r="I45" s="15"/>
    </row>
    <row r="46" spans="2:9" ht="11.25">
      <c r="B46" s="16" t="s">
        <v>557</v>
      </c>
      <c r="C46" s="16" t="s">
        <v>606</v>
      </c>
      <c r="F46" s="16" t="s">
        <v>101</v>
      </c>
      <c r="G46" s="16" t="s">
        <v>102</v>
      </c>
      <c r="H46" s="15"/>
      <c r="I46" s="15"/>
    </row>
    <row r="47" spans="2:9" ht="11.25">
      <c r="B47" s="130" t="s">
        <v>1352</v>
      </c>
      <c r="C47" s="130" t="s">
        <v>1353</v>
      </c>
      <c r="F47" s="16" t="s">
        <v>807</v>
      </c>
      <c r="G47" s="16" t="s">
        <v>658</v>
      </c>
      <c r="H47" s="15"/>
      <c r="I47" s="15"/>
    </row>
    <row r="48" spans="2:9" ht="11.25">
      <c r="B48" s="130" t="s">
        <v>1095</v>
      </c>
      <c r="C48" s="130" t="s">
        <v>1095</v>
      </c>
      <c r="F48" s="1" t="s">
        <v>1200</v>
      </c>
      <c r="G48" s="1" t="s">
        <v>1199</v>
      </c>
    </row>
    <row r="49" spans="2:11" ht="11.25">
      <c r="B49" s="16" t="s">
        <v>49</v>
      </c>
      <c r="C49" s="16" t="s">
        <v>164</v>
      </c>
      <c r="F49" s="16" t="s">
        <v>794</v>
      </c>
      <c r="G49" s="16" t="s">
        <v>659</v>
      </c>
      <c r="H49" s="15"/>
      <c r="I49" s="15"/>
    </row>
    <row r="50" spans="2:11" ht="11.25">
      <c r="B50" s="130" t="s">
        <v>1132</v>
      </c>
      <c r="C50" s="130" t="s">
        <v>1129</v>
      </c>
      <c r="F50" s="16" t="s">
        <v>990</v>
      </c>
      <c r="G50" s="16" t="s">
        <v>660</v>
      </c>
      <c r="H50" s="15"/>
      <c r="I50" s="15"/>
    </row>
    <row r="51" spans="2:11" ht="11.25">
      <c r="B51" s="16" t="s">
        <v>50</v>
      </c>
      <c r="C51" s="16" t="s">
        <v>582</v>
      </c>
      <c r="F51" s="16" t="s">
        <v>326</v>
      </c>
      <c r="G51" s="16" t="s">
        <v>661</v>
      </c>
      <c r="H51" s="15"/>
      <c r="I51" s="15"/>
    </row>
    <row r="52" spans="2:11" ht="11.25">
      <c r="B52" s="16" t="s">
        <v>318</v>
      </c>
      <c r="C52" s="16" t="s">
        <v>20</v>
      </c>
      <c r="F52" s="16" t="s">
        <v>78</v>
      </c>
      <c r="G52" s="16" t="s">
        <v>662</v>
      </c>
      <c r="H52" s="15"/>
      <c r="I52" s="15"/>
    </row>
    <row r="53" spans="2:11" ht="11.25">
      <c r="B53" s="16" t="s">
        <v>1037</v>
      </c>
      <c r="C53" s="16" t="s">
        <v>100</v>
      </c>
      <c r="F53" s="16" t="s">
        <v>717</v>
      </c>
      <c r="G53" s="16" t="s">
        <v>718</v>
      </c>
      <c r="H53" s="15"/>
      <c r="I53" s="15"/>
    </row>
    <row r="54" spans="2:11" ht="11.25">
      <c r="B54" s="16" t="s">
        <v>51</v>
      </c>
      <c r="C54" s="16" t="s">
        <v>21</v>
      </c>
      <c r="F54" s="1" t="s">
        <v>1202</v>
      </c>
      <c r="G54" s="1" t="s">
        <v>1201</v>
      </c>
    </row>
    <row r="55" spans="2:11" ht="11.25">
      <c r="B55" s="16" t="s">
        <v>52</v>
      </c>
      <c r="C55" s="16" t="s">
        <v>22</v>
      </c>
      <c r="F55" s="16" t="s">
        <v>952</v>
      </c>
      <c r="G55" s="16" t="s">
        <v>663</v>
      </c>
      <c r="H55" s="15"/>
      <c r="I55" s="15"/>
    </row>
    <row r="56" spans="2:11" ht="11.25">
      <c r="B56" s="130" t="s">
        <v>1187</v>
      </c>
      <c r="C56" s="1" t="s">
        <v>1186</v>
      </c>
      <c r="F56" s="16" t="s">
        <v>139</v>
      </c>
      <c r="G56" s="16" t="s">
        <v>923</v>
      </c>
      <c r="H56" s="15"/>
      <c r="I56" s="15"/>
    </row>
    <row r="57" spans="2:11" ht="11.25">
      <c r="B57" s="16" t="s">
        <v>53</v>
      </c>
      <c r="C57" s="16" t="s">
        <v>23</v>
      </c>
      <c r="F57" s="16" t="s">
        <v>294</v>
      </c>
      <c r="G57" s="16" t="s">
        <v>664</v>
      </c>
      <c r="H57" s="15"/>
      <c r="I57" s="15"/>
    </row>
    <row r="58" spans="2:11" ht="11.25">
      <c r="B58" s="16" t="s">
        <v>541</v>
      </c>
      <c r="C58" s="16" t="s">
        <v>716</v>
      </c>
      <c r="F58" s="16" t="s">
        <v>719</v>
      </c>
      <c r="G58" s="16" t="s">
        <v>720</v>
      </c>
      <c r="H58" s="15"/>
      <c r="I58" s="15"/>
    </row>
    <row r="59" spans="2:11" ht="11.25">
      <c r="B59" s="130" t="s">
        <v>1274</v>
      </c>
      <c r="C59" s="130" t="s">
        <v>1275</v>
      </c>
      <c r="F59" s="1" t="s">
        <v>1042</v>
      </c>
      <c r="G59" s="1" t="s">
        <v>1043</v>
      </c>
    </row>
    <row r="60" spans="2:11" ht="11.25">
      <c r="B60" s="130" t="s">
        <v>1188</v>
      </c>
      <c r="C60" s="1" t="s">
        <v>1189</v>
      </c>
      <c r="F60" s="19" t="s">
        <v>1342</v>
      </c>
      <c r="G60" s="19" t="s">
        <v>1356</v>
      </c>
      <c r="H60" s="19"/>
      <c r="I60" s="19"/>
    </row>
    <row r="61" spans="2:11" ht="11.25">
      <c r="B61" s="16" t="s">
        <v>372</v>
      </c>
      <c r="C61" s="16" t="s">
        <v>24</v>
      </c>
      <c r="F61" s="131" t="s">
        <v>1247</v>
      </c>
      <c r="G61" s="131" t="s">
        <v>1281</v>
      </c>
      <c r="H61" s="131"/>
      <c r="I61" s="131"/>
    </row>
    <row r="62" spans="2:11" ht="11.25">
      <c r="B62" s="130" t="s">
        <v>1263</v>
      </c>
      <c r="C62" s="130" t="s">
        <v>1273</v>
      </c>
      <c r="F62" s="16" t="s">
        <v>361</v>
      </c>
      <c r="G62" s="16" t="s">
        <v>414</v>
      </c>
      <c r="H62" s="15"/>
      <c r="I62" s="131"/>
      <c r="J62" s="17"/>
      <c r="K62" s="17"/>
    </row>
    <row r="63" spans="2:11" ht="11.25">
      <c r="B63" s="16" t="s">
        <v>346</v>
      </c>
      <c r="C63" s="16" t="s">
        <v>578</v>
      </c>
      <c r="F63" s="16" t="s">
        <v>1278</v>
      </c>
      <c r="G63" s="16" t="s">
        <v>1279</v>
      </c>
      <c r="H63" s="15"/>
      <c r="I63" s="131"/>
      <c r="J63" s="17"/>
      <c r="K63" s="17"/>
    </row>
    <row r="64" spans="2:11" ht="11.25">
      <c r="B64" s="1" t="s">
        <v>1350</v>
      </c>
      <c r="C64" s="1" t="s">
        <v>1354</v>
      </c>
      <c r="F64" s="130" t="s">
        <v>1267</v>
      </c>
      <c r="G64" s="130" t="s">
        <v>1280</v>
      </c>
      <c r="H64" s="131"/>
      <c r="I64" s="131"/>
    </row>
    <row r="65" spans="2:9" ht="11.25">
      <c r="B65" s="130" t="s">
        <v>1130</v>
      </c>
      <c r="C65" s="130" t="s">
        <v>1131</v>
      </c>
      <c r="F65" s="16" t="s">
        <v>79</v>
      </c>
      <c r="G65" s="16" t="s">
        <v>415</v>
      </c>
      <c r="H65" s="15"/>
      <c r="I65" s="15"/>
    </row>
    <row r="66" spans="2:9" ht="11.25">
      <c r="B66" s="1" t="s">
        <v>1190</v>
      </c>
      <c r="C66" s="1" t="s">
        <v>1191</v>
      </c>
      <c r="F66" s="1" t="s">
        <v>1091</v>
      </c>
      <c r="G66" s="1" t="s">
        <v>1318</v>
      </c>
    </row>
    <row r="67" spans="2:9" ht="11.25">
      <c r="B67" s="16" t="s">
        <v>584</v>
      </c>
      <c r="C67" s="16" t="s">
        <v>715</v>
      </c>
      <c r="F67" s="16" t="s">
        <v>954</v>
      </c>
      <c r="G67" s="16" t="s">
        <v>416</v>
      </c>
      <c r="H67" s="15"/>
      <c r="I67" s="15"/>
    </row>
    <row r="68" spans="2:9" ht="11.25">
      <c r="B68" s="16" t="s">
        <v>607</v>
      </c>
      <c r="C68" s="16" t="s">
        <v>608</v>
      </c>
      <c r="F68" s="16" t="s">
        <v>857</v>
      </c>
      <c r="G68" s="16" t="s">
        <v>712</v>
      </c>
      <c r="H68" s="15"/>
      <c r="I68" s="15"/>
    </row>
    <row r="69" spans="2:9" ht="11.25">
      <c r="B69" s="16" t="s">
        <v>54</v>
      </c>
      <c r="C69" s="16" t="s">
        <v>25</v>
      </c>
      <c r="F69" s="16" t="s">
        <v>80</v>
      </c>
      <c r="G69" s="16" t="s">
        <v>423</v>
      </c>
      <c r="H69" s="15"/>
      <c r="I69" s="15"/>
    </row>
    <row r="70" spans="2:9" ht="11.25">
      <c r="B70" s="16" t="s">
        <v>55</v>
      </c>
      <c r="C70" s="16" t="s">
        <v>26</v>
      </c>
      <c r="F70" s="16" t="s">
        <v>176</v>
      </c>
      <c r="G70" s="16" t="s">
        <v>177</v>
      </c>
      <c r="H70" s="15"/>
      <c r="I70" s="15"/>
    </row>
    <row r="71" spans="2:9" ht="11.25">
      <c r="B71" s="16" t="s">
        <v>573</v>
      </c>
      <c r="C71" s="16" t="s">
        <v>653</v>
      </c>
      <c r="F71" s="16" t="s">
        <v>920</v>
      </c>
      <c r="G71" s="16" t="s">
        <v>741</v>
      </c>
      <c r="H71" s="15"/>
      <c r="I71" s="15"/>
    </row>
    <row r="72" spans="2:9" ht="11.25">
      <c r="B72" s="130" t="s">
        <v>1133</v>
      </c>
      <c r="C72" s="130" t="s">
        <v>27</v>
      </c>
      <c r="F72" s="16" t="s">
        <v>81</v>
      </c>
      <c r="G72" s="16" t="s">
        <v>741</v>
      </c>
      <c r="H72" s="15"/>
      <c r="I72" s="15"/>
    </row>
    <row r="73" spans="2:9" ht="11.25">
      <c r="B73" s="19" t="s">
        <v>1099</v>
      </c>
      <c r="C73" s="19" t="s">
        <v>1134</v>
      </c>
      <c r="F73" s="16" t="s">
        <v>82</v>
      </c>
      <c r="G73" s="16" t="s">
        <v>742</v>
      </c>
      <c r="H73" s="15"/>
      <c r="I73" s="15"/>
    </row>
    <row r="74" spans="2:9" ht="11.25">
      <c r="B74" s="132" t="s">
        <v>565</v>
      </c>
      <c r="C74" s="132" t="s">
        <v>609</v>
      </c>
      <c r="F74" s="16" t="s">
        <v>143</v>
      </c>
      <c r="G74" s="16" t="s">
        <v>743</v>
      </c>
      <c r="H74" s="15"/>
      <c r="I74" s="15"/>
    </row>
    <row r="75" spans="2:9" ht="11.25">
      <c r="B75" s="16" t="s">
        <v>868</v>
      </c>
      <c r="C75" s="16" t="s">
        <v>27</v>
      </c>
      <c r="F75" s="16" t="s">
        <v>371</v>
      </c>
      <c r="G75" s="16" t="s">
        <v>1044</v>
      </c>
      <c r="H75" s="15"/>
      <c r="I75" s="15"/>
    </row>
    <row r="76" spans="2:9" ht="11.25">
      <c r="B76" s="16" t="s">
        <v>987</v>
      </c>
      <c r="C76" s="16" t="s">
        <v>28</v>
      </c>
      <c r="E76" s="17"/>
      <c r="F76" s="16" t="s">
        <v>83</v>
      </c>
      <c r="G76" s="16" t="s">
        <v>153</v>
      </c>
      <c r="H76" s="15"/>
      <c r="I76" s="15"/>
    </row>
    <row r="77" spans="2:9" ht="11.25">
      <c r="B77" s="130" t="s">
        <v>456</v>
      </c>
      <c r="C77" s="1" t="s">
        <v>1192</v>
      </c>
      <c r="E77" s="17"/>
      <c r="F77" s="16" t="s">
        <v>601</v>
      </c>
      <c r="G77" s="16" t="s">
        <v>99</v>
      </c>
      <c r="H77" s="15"/>
      <c r="I77" s="15"/>
    </row>
    <row r="78" spans="2:9" ht="11.25">
      <c r="B78" s="16" t="s">
        <v>65</v>
      </c>
      <c r="C78" s="16" t="s">
        <v>655</v>
      </c>
      <c r="E78" s="17"/>
      <c r="F78" s="16" t="s">
        <v>1177</v>
      </c>
      <c r="G78" s="16" t="s">
        <v>1336</v>
      </c>
      <c r="H78" s="15"/>
      <c r="I78" s="15"/>
    </row>
    <row r="79" spans="2:9" ht="11.25">
      <c r="B79" s="16" t="s">
        <v>565</v>
      </c>
      <c r="C79" s="16" t="s">
        <v>609</v>
      </c>
      <c r="E79" s="17"/>
      <c r="F79" s="16" t="s">
        <v>818</v>
      </c>
      <c r="G79" s="16" t="s">
        <v>924</v>
      </c>
      <c r="H79" s="15"/>
      <c r="I79" s="15"/>
    </row>
    <row r="80" spans="2:9" ht="11.25">
      <c r="B80" s="130" t="s">
        <v>1193</v>
      </c>
      <c r="C80" s="130" t="s">
        <v>1194</v>
      </c>
      <c r="E80" s="17"/>
      <c r="F80" s="16" t="s">
        <v>10</v>
      </c>
      <c r="G80" s="16" t="s">
        <v>152</v>
      </c>
      <c r="H80" s="15"/>
      <c r="I80" s="15"/>
    </row>
    <row r="81" spans="2:9" ht="11.25">
      <c r="B81" s="16" t="s">
        <v>811</v>
      </c>
      <c r="C81" s="16" t="s">
        <v>29</v>
      </c>
      <c r="E81" s="17"/>
      <c r="F81" s="16" t="s">
        <v>380</v>
      </c>
      <c r="G81" s="16" t="s">
        <v>711</v>
      </c>
      <c r="H81" s="15"/>
      <c r="I81" s="15"/>
    </row>
    <row r="82" spans="2:9" ht="11.25">
      <c r="B82" s="16" t="s">
        <v>1075</v>
      </c>
      <c r="C82" s="16" t="s">
        <v>1237</v>
      </c>
      <c r="E82" s="17"/>
      <c r="F82" s="16" t="s">
        <v>301</v>
      </c>
      <c r="G82" s="16" t="s">
        <v>154</v>
      </c>
      <c r="H82" s="15"/>
      <c r="I82" s="15"/>
    </row>
    <row r="83" spans="2:9" ht="11.25">
      <c r="B83" s="16" t="s">
        <v>124</v>
      </c>
      <c r="C83" s="16" t="s">
        <v>31</v>
      </c>
      <c r="E83" s="17"/>
      <c r="F83" s="16" t="s">
        <v>625</v>
      </c>
      <c r="G83" s="16" t="s">
        <v>104</v>
      </c>
      <c r="H83" s="15"/>
      <c r="I83" s="15"/>
    </row>
    <row r="84" spans="2:9" ht="11.25">
      <c r="B84" s="16" t="s">
        <v>635</v>
      </c>
      <c r="C84" s="16" t="s">
        <v>32</v>
      </c>
      <c r="F84" s="16" t="s">
        <v>126</v>
      </c>
      <c r="G84" s="16" t="s">
        <v>155</v>
      </c>
      <c r="H84" s="15"/>
      <c r="I84" s="15"/>
    </row>
    <row r="85" spans="2:9" ht="11.25">
      <c r="B85" s="16" t="s">
        <v>136</v>
      </c>
      <c r="C85" s="16" t="s">
        <v>32</v>
      </c>
      <c r="F85" s="16" t="s">
        <v>444</v>
      </c>
      <c r="G85" s="16" t="s">
        <v>156</v>
      </c>
      <c r="H85" s="15"/>
      <c r="I85" s="15"/>
    </row>
    <row r="86" spans="2:9" ht="11.25">
      <c r="B86" s="130" t="s">
        <v>1240</v>
      </c>
      <c r="C86" s="19" t="s">
        <v>1276</v>
      </c>
      <c r="F86" s="16" t="s">
        <v>853</v>
      </c>
      <c r="G86" s="16" t="s">
        <v>157</v>
      </c>
      <c r="H86" s="15"/>
      <c r="I86" s="15"/>
    </row>
    <row r="87" spans="2:9" ht="11.25">
      <c r="B87" s="130" t="s">
        <v>1196</v>
      </c>
      <c r="C87" s="131" t="s">
        <v>1195</v>
      </c>
      <c r="F87" s="16" t="s">
        <v>84</v>
      </c>
      <c r="G87" s="16" t="s">
        <v>158</v>
      </c>
      <c r="H87" s="15"/>
      <c r="I87" s="15"/>
    </row>
    <row r="88" spans="2:9" ht="11.25">
      <c r="B88" s="164" t="s">
        <v>919</v>
      </c>
      <c r="C88" s="164" t="s">
        <v>925</v>
      </c>
      <c r="F88" s="16" t="s">
        <v>314</v>
      </c>
      <c r="G88" s="16" t="s">
        <v>159</v>
      </c>
      <c r="H88" s="15"/>
      <c r="I88" s="15"/>
    </row>
    <row r="89" spans="2:9" ht="11.25">
      <c r="B89" s="164"/>
      <c r="C89" s="164"/>
    </row>
    <row r="90" spans="2:9" ht="11.25">
      <c r="B90" s="17"/>
      <c r="C90" s="17"/>
    </row>
    <row r="91" spans="2:9" ht="11.25">
      <c r="B91" s="17"/>
      <c r="C91" s="17"/>
    </row>
    <row r="92" spans="2:9" ht="11.25"/>
    <row r="93" spans="2:9" ht="11.25"/>
    <row r="94" spans="2:9" ht="11.25"/>
  </sheetData>
  <phoneticPr fontId="5" type="noConversion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tabColor rgb="FFC58DBD"/>
    <pageSetUpPr fitToPage="1"/>
  </sheetPr>
  <dimension ref="B1:O135"/>
  <sheetViews>
    <sheetView workbookViewId="0">
      <selection activeCell="D53" sqref="D53"/>
    </sheetView>
  </sheetViews>
  <sheetFormatPr defaultColWidth="18.7109375" defaultRowHeight="12.95" customHeight="1" outlineLevelRow="1" outlineLevelCol="1"/>
  <cols>
    <col min="1" max="1" width="2.42578125" style="1" customWidth="1"/>
    <col min="2" max="2" width="22" style="1" customWidth="1"/>
    <col min="3" max="3" width="15.42578125" style="2" customWidth="1"/>
    <col min="4" max="13" width="10.7109375" style="22" customWidth="1"/>
    <col min="14" max="14" width="10.7109375" style="1" customWidth="1" outlineLevel="1"/>
    <col min="15" max="15" width="9.140625" style="1" customWidth="1" outlineLevel="1"/>
    <col min="16" max="16384" width="18.7109375" style="1"/>
  </cols>
  <sheetData>
    <row r="1" spans="2:13" ht="11.25" customHeight="1"/>
    <row r="2" spans="2:13" ht="11.25" customHeight="1">
      <c r="B2" s="4" t="s">
        <v>420</v>
      </c>
    </row>
    <row r="3" spans="2:13" ht="11.25" customHeight="1">
      <c r="B3" s="4"/>
    </row>
    <row r="4" spans="2:13" ht="11.25" customHeight="1"/>
    <row r="5" spans="2:13" ht="11.25" customHeight="1">
      <c r="B5" s="18" t="s">
        <v>1046</v>
      </c>
      <c r="C5" s="14"/>
      <c r="D5" s="9"/>
      <c r="E5" s="9"/>
      <c r="F5" s="9"/>
      <c r="G5" s="9"/>
      <c r="H5" s="9"/>
      <c r="I5" s="9"/>
      <c r="J5" s="9"/>
      <c r="K5" s="9"/>
      <c r="L5" s="9"/>
      <c r="M5" s="9"/>
    </row>
    <row r="6" spans="2:13" ht="11.25" customHeight="1">
      <c r="B6" s="13"/>
      <c r="C6" s="14" t="s">
        <v>218</v>
      </c>
      <c r="D6" s="9" t="s">
        <v>161</v>
      </c>
      <c r="E6" s="9" t="s">
        <v>993</v>
      </c>
      <c r="F6" s="9" t="s">
        <v>33</v>
      </c>
      <c r="G6" s="9" t="s">
        <v>163</v>
      </c>
      <c r="H6" s="9" t="s">
        <v>162</v>
      </c>
      <c r="I6" s="9" t="s">
        <v>564</v>
      </c>
      <c r="J6" s="9" t="s">
        <v>417</v>
      </c>
      <c r="K6" s="9" t="s">
        <v>222</v>
      </c>
      <c r="L6" s="9"/>
      <c r="M6" s="9"/>
    </row>
    <row r="7" spans="2:13" ht="11.25" customHeight="1">
      <c r="B7" s="19" t="s">
        <v>860</v>
      </c>
      <c r="C7" s="20" t="s">
        <v>183</v>
      </c>
      <c r="D7" s="40">
        <v>95.8</v>
      </c>
      <c r="E7" s="40">
        <f>89.5</f>
        <v>89.5</v>
      </c>
      <c r="F7" s="40">
        <v>106.2</v>
      </c>
      <c r="G7" s="19">
        <v>54.3</v>
      </c>
      <c r="H7" s="19">
        <v>75.5</v>
      </c>
      <c r="I7" s="19">
        <v>72.599999999999994</v>
      </c>
      <c r="J7" s="19">
        <v>69.3</v>
      </c>
      <c r="K7" s="93">
        <v>0</v>
      </c>
      <c r="L7" s="21"/>
      <c r="M7" s="21"/>
    </row>
    <row r="8" spans="2:13" ht="11.25" customHeight="1">
      <c r="B8" s="1" t="s">
        <v>419</v>
      </c>
      <c r="C8" s="2" t="s">
        <v>973</v>
      </c>
      <c r="D8" s="30">
        <v>3.5999999999999997E-2</v>
      </c>
      <c r="E8" s="30">
        <v>0.05</v>
      </c>
      <c r="F8" s="30">
        <v>3.5999999999999997E-2</v>
      </c>
      <c r="G8" s="31">
        <v>0.1</v>
      </c>
      <c r="H8" s="31">
        <v>0.05</v>
      </c>
      <c r="I8" s="31">
        <v>0.05</v>
      </c>
      <c r="J8" s="31">
        <v>0.05</v>
      </c>
      <c r="K8" s="22" t="s">
        <v>668</v>
      </c>
    </row>
    <row r="9" spans="2:13" ht="11.25" customHeight="1">
      <c r="B9" s="1" t="s">
        <v>861</v>
      </c>
      <c r="C9" s="2" t="s">
        <v>183</v>
      </c>
      <c r="D9" s="33">
        <f t="shared" ref="D9:J9" si="0">D7/(1+D8)</f>
        <v>92.471042471042466</v>
      </c>
      <c r="E9" s="33">
        <f t="shared" si="0"/>
        <v>85.238095238095241</v>
      </c>
      <c r="F9" s="33">
        <f t="shared" si="0"/>
        <v>102.50965250965251</v>
      </c>
      <c r="G9" s="33">
        <f t="shared" si="0"/>
        <v>49.36363636363636</v>
      </c>
      <c r="H9" s="33">
        <f t="shared" si="0"/>
        <v>71.904761904761898</v>
      </c>
      <c r="I9" s="33">
        <f t="shared" si="0"/>
        <v>69.142857142857139</v>
      </c>
      <c r="J9" s="33">
        <f t="shared" si="0"/>
        <v>66</v>
      </c>
      <c r="K9" s="33">
        <v>0</v>
      </c>
    </row>
    <row r="10" spans="2:13" ht="11.25" customHeight="1">
      <c r="B10" s="1" t="s">
        <v>229</v>
      </c>
      <c r="C10" s="2" t="s">
        <v>230</v>
      </c>
      <c r="D10" s="1">
        <v>0.98</v>
      </c>
      <c r="E10" s="36">
        <v>1</v>
      </c>
      <c r="F10" s="1">
        <v>0.98</v>
      </c>
      <c r="G10" s="36">
        <v>1</v>
      </c>
      <c r="H10" s="36">
        <v>1</v>
      </c>
      <c r="I10" s="36">
        <v>1</v>
      </c>
      <c r="J10" s="36">
        <v>1</v>
      </c>
      <c r="K10" s="22" t="s">
        <v>668</v>
      </c>
    </row>
    <row r="11" spans="2:13" ht="11.25" customHeight="1">
      <c r="B11" s="13" t="s">
        <v>227</v>
      </c>
      <c r="C11" s="14" t="s">
        <v>183</v>
      </c>
      <c r="D11" s="42">
        <f t="shared" ref="D11:J11" si="1">ROUND(D10*D7/(1+D8),1)</f>
        <v>90.6</v>
      </c>
      <c r="E11" s="42">
        <f t="shared" si="1"/>
        <v>85.2</v>
      </c>
      <c r="F11" s="42">
        <f t="shared" si="1"/>
        <v>100.5</v>
      </c>
      <c r="G11" s="42">
        <f t="shared" si="1"/>
        <v>49.4</v>
      </c>
      <c r="H11" s="42">
        <f t="shared" si="1"/>
        <v>71.900000000000006</v>
      </c>
      <c r="I11" s="42">
        <f t="shared" si="1"/>
        <v>69.099999999999994</v>
      </c>
      <c r="J11" s="42">
        <f t="shared" si="1"/>
        <v>66</v>
      </c>
      <c r="K11" s="43">
        <v>0</v>
      </c>
      <c r="L11" s="9"/>
      <c r="M11" s="9"/>
    </row>
    <row r="12" spans="2:13" ht="11.25" customHeight="1">
      <c r="B12" s="104" t="s">
        <v>859</v>
      </c>
      <c r="F12" s="33"/>
    </row>
    <row r="13" spans="2:13" ht="11.25" customHeight="1"/>
    <row r="14" spans="2:13" ht="11.25" customHeight="1"/>
    <row r="15" spans="2:13" ht="11.25" customHeight="1">
      <c r="B15" s="18" t="s">
        <v>184</v>
      </c>
      <c r="C15" s="14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2:13" ht="11.25" customHeight="1">
      <c r="B16" s="13"/>
      <c r="C16" s="14" t="s">
        <v>218</v>
      </c>
      <c r="D16" s="9" t="s">
        <v>161</v>
      </c>
      <c r="E16" s="9" t="s">
        <v>33</v>
      </c>
      <c r="F16" s="9" t="s">
        <v>283</v>
      </c>
      <c r="G16" s="9" t="s">
        <v>284</v>
      </c>
      <c r="H16" s="9" t="s">
        <v>162</v>
      </c>
      <c r="I16" s="9" t="s">
        <v>245</v>
      </c>
      <c r="J16" s="9" t="s">
        <v>244</v>
      </c>
      <c r="K16" s="9" t="s">
        <v>417</v>
      </c>
      <c r="L16" s="9" t="s">
        <v>970</v>
      </c>
      <c r="M16" s="9" t="s">
        <v>928</v>
      </c>
    </row>
    <row r="17" spans="2:13" ht="11.25" customHeight="1">
      <c r="B17" s="1" t="s">
        <v>224</v>
      </c>
      <c r="C17" s="2" t="s">
        <v>973</v>
      </c>
      <c r="D17" s="32">
        <v>8</v>
      </c>
      <c r="E17" s="32">
        <v>10</v>
      </c>
      <c r="F17" s="32">
        <v>3</v>
      </c>
      <c r="G17" s="33">
        <v>1</v>
      </c>
      <c r="H17" s="33">
        <f>Aux_Diesel</f>
        <v>3.5</v>
      </c>
      <c r="I17" s="32">
        <v>3.5</v>
      </c>
      <c r="J17" s="32">
        <v>1</v>
      </c>
      <c r="K17" s="33">
        <f>Aux_Diesel</f>
        <v>3.5</v>
      </c>
      <c r="L17" s="33">
        <v>0.5</v>
      </c>
      <c r="M17" s="33">
        <v>10.5</v>
      </c>
    </row>
    <row r="18" spans="2:13" ht="11.25" customHeight="1">
      <c r="B18" s="1" t="s">
        <v>225</v>
      </c>
      <c r="C18" s="2" t="s">
        <v>148</v>
      </c>
      <c r="D18" s="7">
        <v>2500</v>
      </c>
      <c r="E18" s="7">
        <v>2712.5</v>
      </c>
      <c r="F18" s="7">
        <f>(N44+O44)/2</f>
        <v>0</v>
      </c>
      <c r="G18" s="22">
        <v>3150</v>
      </c>
      <c r="H18" s="3">
        <f>K18</f>
        <v>0</v>
      </c>
      <c r="I18" s="3">
        <f>G50</f>
        <v>1975</v>
      </c>
      <c r="J18" s="3">
        <v>3213</v>
      </c>
      <c r="K18" s="3">
        <f>D56</f>
        <v>0</v>
      </c>
      <c r="L18" s="3" t="s">
        <v>668</v>
      </c>
      <c r="M18" s="3" t="s">
        <v>668</v>
      </c>
    </row>
    <row r="19" spans="2:13" ht="11.25" customHeight="1">
      <c r="B19" s="1" t="s">
        <v>226</v>
      </c>
      <c r="C19" s="2" t="s">
        <v>500</v>
      </c>
      <c r="D19" s="7">
        <f>D18/(1-Aux_Coal/100)</f>
        <v>2717.391304347826</v>
      </c>
      <c r="E19" s="7">
        <f>E18/(1-Aux_Lign/100)</f>
        <v>3013.8888888888887</v>
      </c>
      <c r="F19" s="7">
        <f>(N46+O46)/2</f>
        <v>0</v>
      </c>
      <c r="G19" s="7">
        <f>G18/(1-Aux_GasOC/100)</f>
        <v>3181.818181818182</v>
      </c>
      <c r="H19" s="3">
        <f>K19</f>
        <v>0</v>
      </c>
      <c r="I19" s="7">
        <f>I18/(1-$I$17/100)</f>
        <v>2046.6321243523316</v>
      </c>
      <c r="J19" s="7">
        <f>J18/(1-$I$17/100)</f>
        <v>3329.533678756477</v>
      </c>
      <c r="K19" s="3">
        <f>D58</f>
        <v>0</v>
      </c>
      <c r="L19" s="3" t="s">
        <v>668</v>
      </c>
      <c r="M19" s="3" t="s">
        <v>668</v>
      </c>
    </row>
    <row r="20" spans="2:13" ht="11.25" customHeight="1">
      <c r="B20" s="1" t="s">
        <v>862</v>
      </c>
      <c r="C20" s="2" t="s">
        <v>499</v>
      </c>
      <c r="D20" s="32">
        <v>2</v>
      </c>
      <c r="E20" s="32">
        <v>3</v>
      </c>
      <c r="F20" s="22" t="s">
        <v>668</v>
      </c>
      <c r="G20" s="22" t="s">
        <v>668</v>
      </c>
      <c r="H20" s="22" t="s">
        <v>668</v>
      </c>
      <c r="I20" s="22" t="s">
        <v>668</v>
      </c>
      <c r="J20" s="22" t="s">
        <v>668</v>
      </c>
      <c r="K20" s="22" t="s">
        <v>668</v>
      </c>
      <c r="L20" s="22" t="s">
        <v>668</v>
      </c>
      <c r="M20" s="22" t="s">
        <v>668</v>
      </c>
    </row>
    <row r="21" spans="2:13" ht="11.25" customHeight="1">
      <c r="B21" s="1" t="s">
        <v>216</v>
      </c>
      <c r="C21" s="2" t="s">
        <v>149</v>
      </c>
      <c r="D21" s="7">
        <v>3755</v>
      </c>
      <c r="E21" s="3" t="s">
        <v>668</v>
      </c>
      <c r="F21" s="3">
        <v>8800</v>
      </c>
      <c r="G21" s="3" t="s">
        <v>668</v>
      </c>
      <c r="H21" s="7">
        <f>ROUND(40.4/kJ_kcal*1000*(1+H8),-2)</f>
        <v>10100</v>
      </c>
      <c r="I21" s="3">
        <v>10500</v>
      </c>
      <c r="J21" s="3">
        <v>10500</v>
      </c>
      <c r="K21" s="7">
        <v>11300</v>
      </c>
      <c r="L21" s="3" t="s">
        <v>668</v>
      </c>
      <c r="M21" s="3" t="s">
        <v>668</v>
      </c>
    </row>
    <row r="22" spans="2:13" ht="11.25" customHeight="1">
      <c r="B22" s="1" t="s">
        <v>220</v>
      </c>
      <c r="C22" s="2" t="s">
        <v>150</v>
      </c>
      <c r="D22" s="3" t="s">
        <v>668</v>
      </c>
      <c r="E22" s="3" t="s">
        <v>668</v>
      </c>
      <c r="F22" s="3" t="s">
        <v>668</v>
      </c>
      <c r="G22" s="3" t="s">
        <v>668</v>
      </c>
      <c r="H22" s="1">
        <v>0.95</v>
      </c>
      <c r="I22" s="22">
        <v>0.83</v>
      </c>
      <c r="J22" s="22">
        <v>0.83</v>
      </c>
      <c r="K22" s="65">
        <v>0.7</v>
      </c>
      <c r="L22" s="65" t="s">
        <v>668</v>
      </c>
      <c r="M22" s="65" t="s">
        <v>668</v>
      </c>
    </row>
    <row r="23" spans="2:13" ht="11.25" customHeight="1">
      <c r="B23" s="13" t="s">
        <v>217</v>
      </c>
      <c r="C23" s="14" t="s">
        <v>974</v>
      </c>
      <c r="D23" s="29">
        <f>ROUND((D19*kJ_kcal/1000)*$D$11/1000+SpecCons_OillF2*D71/1000,2)</f>
        <v>1.04</v>
      </c>
      <c r="E23" s="29">
        <f>ROUND((E19*kJ_kcal/1000)*$F$11/1000+SpecCons_OillF2_Lign*D71/1000,2)</f>
        <v>1.28</v>
      </c>
      <c r="F23" s="29">
        <f>ROUND((N48+O48)/2,2)</f>
        <v>0</v>
      </c>
      <c r="G23" s="29">
        <f>ROUND(($G$19*kJ_kcal/1000)*$G$11/1000,2)</f>
        <v>0.66</v>
      </c>
      <c r="H23" s="29">
        <f>ROUND((H19*kJ_kcal/1000)*$H$11/1000,2)</f>
        <v>0</v>
      </c>
      <c r="I23" s="29">
        <f>SpecEm_DieselR4</f>
        <v>0.59</v>
      </c>
      <c r="J23" s="29">
        <f>ROUND((J19*kJ_kcal/1000)*$I$11/1000,2)</f>
        <v>0.96</v>
      </c>
      <c r="K23" s="23">
        <f>SpecEm_Naphta</f>
        <v>0</v>
      </c>
      <c r="L23" s="23" t="s">
        <v>668</v>
      </c>
      <c r="M23" s="23" t="s">
        <v>668</v>
      </c>
    </row>
    <row r="24" spans="2:13" ht="11.25" customHeight="1">
      <c r="B24" s="104" t="s">
        <v>859</v>
      </c>
      <c r="H24" s="37"/>
    </row>
    <row r="25" spans="2:13" ht="11.25" customHeight="1">
      <c r="F25" s="3"/>
      <c r="G25" s="3"/>
      <c r="H25" s="3"/>
    </row>
    <row r="26" spans="2:13" ht="11.25" customHeight="1"/>
    <row r="27" spans="2:13" ht="11.25" customHeight="1">
      <c r="B27" s="18" t="s">
        <v>735</v>
      </c>
      <c r="C27" s="14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2:13" ht="11.25" customHeight="1">
      <c r="B28" s="95" t="s">
        <v>161</v>
      </c>
      <c r="C28" s="20" t="s">
        <v>218</v>
      </c>
      <c r="D28" s="21" t="s">
        <v>188</v>
      </c>
      <c r="E28" s="21" t="s">
        <v>189</v>
      </c>
      <c r="F28" s="21" t="s">
        <v>190</v>
      </c>
      <c r="G28" s="21" t="s">
        <v>191</v>
      </c>
      <c r="H28" s="21" t="s">
        <v>192</v>
      </c>
      <c r="I28" s="21" t="s">
        <v>192</v>
      </c>
      <c r="J28" s="21" t="s">
        <v>178</v>
      </c>
      <c r="K28" s="21" t="s">
        <v>179</v>
      </c>
      <c r="L28" s="21" t="s">
        <v>179</v>
      </c>
      <c r="M28" s="21" t="s">
        <v>1125</v>
      </c>
    </row>
    <row r="29" spans="2:13" ht="11.25" customHeight="1">
      <c r="B29" s="18"/>
      <c r="C29" s="14"/>
      <c r="D29" s="9"/>
      <c r="E29" s="9"/>
      <c r="F29" s="9"/>
      <c r="G29" s="9"/>
      <c r="H29" s="9" t="s">
        <v>702</v>
      </c>
      <c r="I29" s="9" t="s">
        <v>19</v>
      </c>
      <c r="J29" s="9"/>
      <c r="K29" s="9" t="s">
        <v>180</v>
      </c>
      <c r="L29" s="9" t="s">
        <v>934</v>
      </c>
      <c r="M29" s="9"/>
    </row>
    <row r="30" spans="2:13" ht="11.25" customHeight="1">
      <c r="B30" s="1" t="s">
        <v>225</v>
      </c>
      <c r="C30" s="2" t="s">
        <v>972</v>
      </c>
      <c r="D30" s="7">
        <v>2750</v>
      </c>
      <c r="E30" s="7">
        <v>2500</v>
      </c>
      <c r="F30" s="7">
        <v>2500</v>
      </c>
      <c r="G30" s="7">
        <v>2350</v>
      </c>
      <c r="H30" s="7">
        <v>2425</v>
      </c>
      <c r="I30" s="7">
        <v>2380</v>
      </c>
      <c r="J30" s="7">
        <v>2380</v>
      </c>
      <c r="K30" s="7">
        <f>1900/0.87238</f>
        <v>2177.9499759279211</v>
      </c>
      <c r="L30" s="7">
        <f>1850/0.87</f>
        <v>2126.4367816091954</v>
      </c>
      <c r="M30" s="129">
        <f>1850/0.87</f>
        <v>2126.4367816091954</v>
      </c>
    </row>
    <row r="31" spans="2:13" ht="11.25" customHeight="1">
      <c r="B31" s="1" t="s">
        <v>224</v>
      </c>
      <c r="C31" s="2" t="s">
        <v>973</v>
      </c>
      <c r="D31" s="34">
        <v>12</v>
      </c>
      <c r="E31" s="34">
        <v>9</v>
      </c>
      <c r="F31" s="34">
        <v>9</v>
      </c>
      <c r="G31" s="34">
        <v>9</v>
      </c>
      <c r="H31" s="34">
        <v>7.5</v>
      </c>
      <c r="I31" s="34">
        <v>6.5</v>
      </c>
      <c r="J31" s="34">
        <v>6.5</v>
      </c>
      <c r="K31" s="34">
        <v>6.5</v>
      </c>
      <c r="L31" s="34">
        <v>6.5</v>
      </c>
      <c r="M31" s="22">
        <v>5.25</v>
      </c>
    </row>
    <row r="32" spans="2:13" ht="11.25" customHeight="1">
      <c r="B32" s="1" t="s">
        <v>226</v>
      </c>
      <c r="C32" s="2" t="s">
        <v>972</v>
      </c>
      <c r="D32" s="7">
        <f t="shared" ref="D32:M32" si="2">D30/(1-D31/100)</f>
        <v>3125</v>
      </c>
      <c r="E32" s="7">
        <f t="shared" si="2"/>
        <v>2747.2527472527472</v>
      </c>
      <c r="F32" s="7">
        <f t="shared" si="2"/>
        <v>2747.2527472527472</v>
      </c>
      <c r="G32" s="7">
        <f t="shared" si="2"/>
        <v>2582.4175824175823</v>
      </c>
      <c r="H32" s="7">
        <f t="shared" si="2"/>
        <v>2621.6216216216217</v>
      </c>
      <c r="I32" s="7">
        <f t="shared" si="2"/>
        <v>2545.4545454545455</v>
      </c>
      <c r="J32" s="7">
        <f t="shared" si="2"/>
        <v>2545.4545454545455</v>
      </c>
      <c r="K32" s="7">
        <f t="shared" si="2"/>
        <v>2329.3582630245141</v>
      </c>
      <c r="L32" s="7">
        <f t="shared" si="2"/>
        <v>2274.2639375499416</v>
      </c>
      <c r="M32" s="7">
        <f t="shared" si="2"/>
        <v>2244.2604555242169</v>
      </c>
    </row>
    <row r="33" spans="2:15" ht="11.25" hidden="1" customHeight="1" outlineLevel="1">
      <c r="B33" s="120" t="s">
        <v>552</v>
      </c>
      <c r="C33" s="134" t="s">
        <v>973</v>
      </c>
      <c r="D33" s="135">
        <f t="shared" ref="D33:M33" si="3">1/(D32*kJ_kcal/3600)</f>
        <v>0.27515047291487532</v>
      </c>
      <c r="E33" s="135">
        <f t="shared" si="3"/>
        <v>0.3129836629406707</v>
      </c>
      <c r="F33" s="135">
        <f t="shared" si="3"/>
        <v>0.3129836629406707</v>
      </c>
      <c r="G33" s="135">
        <f t="shared" si="3"/>
        <v>0.332961343553905</v>
      </c>
      <c r="H33" s="135">
        <f>1/(H32*kJ_kcal/3600)</f>
        <v>0.32798220031734493</v>
      </c>
      <c r="I33" s="135">
        <f t="shared" si="3"/>
        <v>0.33779633951602994</v>
      </c>
      <c r="J33" s="135">
        <f t="shared" si="3"/>
        <v>0.33779633951602994</v>
      </c>
      <c r="K33" s="135">
        <f t="shared" si="3"/>
        <v>0.36913395483549816</v>
      </c>
      <c r="L33" s="135">
        <f t="shared" si="3"/>
        <v>0.3780762705956171</v>
      </c>
      <c r="M33" s="135">
        <f t="shared" si="3"/>
        <v>0.38313076619181519</v>
      </c>
      <c r="N33" s="119" t="s">
        <v>1045</v>
      </c>
      <c r="O33" s="120"/>
    </row>
    <row r="34" spans="2:15" ht="11.25" customHeight="1" collapsed="1">
      <c r="B34" s="1" t="s">
        <v>862</v>
      </c>
      <c r="C34" s="2" t="s">
        <v>976</v>
      </c>
      <c r="D34" s="33">
        <v>2</v>
      </c>
      <c r="E34" s="33">
        <v>2</v>
      </c>
      <c r="F34" s="33">
        <v>2</v>
      </c>
      <c r="G34" s="33">
        <v>2</v>
      </c>
      <c r="H34" s="33">
        <v>2</v>
      </c>
      <c r="I34" s="33">
        <v>2</v>
      </c>
      <c r="J34" s="33">
        <v>2</v>
      </c>
      <c r="K34" s="33">
        <v>2</v>
      </c>
      <c r="L34" s="33">
        <v>2</v>
      </c>
      <c r="M34" s="22">
        <v>0.5</v>
      </c>
    </row>
    <row r="35" spans="2:15" ht="11.25" customHeight="1">
      <c r="B35" s="1" t="s">
        <v>228</v>
      </c>
      <c r="C35" s="14" t="s">
        <v>974</v>
      </c>
      <c r="D35" s="35">
        <f t="shared" ref="D35:M35" si="4">ROUND((D32*kJ_kcal/1000)*$D$11/1000+D34*$D$71/1000,2)</f>
        <v>1.19</v>
      </c>
      <c r="E35" s="35">
        <f t="shared" si="4"/>
        <v>1.05</v>
      </c>
      <c r="F35" s="35">
        <f t="shared" si="4"/>
        <v>1.05</v>
      </c>
      <c r="G35" s="35">
        <f t="shared" si="4"/>
        <v>0.99</v>
      </c>
      <c r="H35" s="35">
        <f t="shared" si="4"/>
        <v>1</v>
      </c>
      <c r="I35" s="35">
        <f t="shared" si="4"/>
        <v>0.97</v>
      </c>
      <c r="J35" s="35">
        <f>ROUND((J32*kJ_kcal/1000)*$D$11/1000+J34*$D$71/1000,2)</f>
        <v>0.97</v>
      </c>
      <c r="K35" s="35">
        <f>ROUND((K32*kJ_kcal/1000)*$D$11/1000+K34*$D$71/1000,2)</f>
        <v>0.89</v>
      </c>
      <c r="L35" s="35">
        <f t="shared" si="4"/>
        <v>0.87</v>
      </c>
      <c r="M35" s="35">
        <f t="shared" si="4"/>
        <v>0.85</v>
      </c>
    </row>
    <row r="36" spans="2:15" ht="11.25" customHeight="1">
      <c r="B36" s="10" t="s">
        <v>33</v>
      </c>
      <c r="C36" s="11" t="s">
        <v>218</v>
      </c>
      <c r="D36" s="12" t="s">
        <v>193</v>
      </c>
      <c r="E36" s="12" t="s">
        <v>194</v>
      </c>
      <c r="F36" s="12" t="s">
        <v>195</v>
      </c>
      <c r="G36" s="12" t="s">
        <v>1316</v>
      </c>
      <c r="H36" s="12"/>
      <c r="I36" s="12"/>
      <c r="J36" s="12"/>
      <c r="K36" s="12"/>
      <c r="L36" s="12"/>
      <c r="M36" s="12"/>
    </row>
    <row r="37" spans="2:15" ht="11.25" customHeight="1">
      <c r="B37" s="1" t="s">
        <v>225</v>
      </c>
      <c r="C37" s="2" t="s">
        <v>972</v>
      </c>
      <c r="D37" s="7">
        <v>2750</v>
      </c>
      <c r="E37" s="7">
        <v>2560</v>
      </c>
      <c r="F37" s="7">
        <v>2713</v>
      </c>
      <c r="G37" s="7">
        <v>2713</v>
      </c>
      <c r="H37" s="1"/>
    </row>
    <row r="38" spans="2:15" ht="11.25" customHeight="1">
      <c r="B38" s="1" t="s">
        <v>224</v>
      </c>
      <c r="C38" s="2" t="s">
        <v>973</v>
      </c>
      <c r="D38" s="34">
        <v>12</v>
      </c>
      <c r="E38" s="34">
        <v>12</v>
      </c>
      <c r="F38" s="34">
        <v>10</v>
      </c>
      <c r="G38" s="34">
        <v>8.5</v>
      </c>
      <c r="H38" s="1"/>
    </row>
    <row r="39" spans="2:15" ht="11.25" customHeight="1">
      <c r="B39" s="1" t="s">
        <v>226</v>
      </c>
      <c r="C39" s="2" t="s">
        <v>972</v>
      </c>
      <c r="D39" s="7">
        <f>D37/(1-D38/100)</f>
        <v>3125</v>
      </c>
      <c r="E39" s="7">
        <f>E37/(1-E38/100)</f>
        <v>2909.090909090909</v>
      </c>
      <c r="F39" s="7">
        <f>F37/(1-F38/100)</f>
        <v>3014.4444444444443</v>
      </c>
      <c r="G39" s="7">
        <f>G37/(1-G38/100)</f>
        <v>2965.0273224043713</v>
      </c>
      <c r="H39" s="1"/>
    </row>
    <row r="40" spans="2:15" ht="11.25" hidden="1" customHeight="1" outlineLevel="1">
      <c r="B40" s="120" t="s">
        <v>552</v>
      </c>
      <c r="C40" s="134" t="s">
        <v>973</v>
      </c>
      <c r="D40" s="135">
        <f>1/(D39*kJ_kcal/3600)</f>
        <v>0.27515047291487532</v>
      </c>
      <c r="E40" s="135">
        <f>1/(E39*kJ_kcal/3600)</f>
        <v>0.29557179707652625</v>
      </c>
      <c r="F40" s="135">
        <f>1/(F39*kJ_kcal/3600)</f>
        <v>0.28524169003799743</v>
      </c>
      <c r="G40" s="133"/>
      <c r="H40" s="120"/>
      <c r="I40" s="121"/>
      <c r="J40" s="121"/>
      <c r="K40" s="121"/>
      <c r="L40" s="121"/>
      <c r="M40" s="121"/>
      <c r="N40" s="119" t="s">
        <v>1045</v>
      </c>
      <c r="O40" s="120"/>
    </row>
    <row r="41" spans="2:15" ht="11.25" customHeight="1" collapsed="1">
      <c r="B41" s="1" t="s">
        <v>863</v>
      </c>
      <c r="C41" s="2" t="s">
        <v>976</v>
      </c>
      <c r="D41" s="33">
        <f>SpecCons_OillF2_Lign</f>
        <v>3</v>
      </c>
      <c r="E41" s="33">
        <f>SpecCons_OillF2_Lign</f>
        <v>3</v>
      </c>
      <c r="F41" s="33">
        <f>SpecCons_OillF2_Lign</f>
        <v>3</v>
      </c>
      <c r="G41" s="33">
        <f>SpecCons_OillF2_Lign</f>
        <v>3</v>
      </c>
      <c r="H41" s="33"/>
      <c r="N41" s="97"/>
    </row>
    <row r="42" spans="2:15" ht="11.25" customHeight="1">
      <c r="B42" s="1" t="s">
        <v>228</v>
      </c>
      <c r="C42" s="14" t="s">
        <v>974</v>
      </c>
      <c r="D42" s="35">
        <f>ROUND((D39*kJ_kcal/1000)*$F$11/1000+SpecCons_OillF2_Lign*D71/1000,2)</f>
        <v>1.32</v>
      </c>
      <c r="E42" s="35">
        <f>ROUND((E39*kJ_kcal/1000)*$F$11/1000+SpecCons_OillF2_Lign*D71/1000,2)</f>
        <v>1.23</v>
      </c>
      <c r="F42" s="36">
        <f>ROUND((F39*kJ_kcal/1000)*$F$11/1000+SpecCons_OillF2_Lign*D71/1000,2)</f>
        <v>1.28</v>
      </c>
      <c r="G42" s="36">
        <f>ROUND((G39*kJ_kcal/1000)*$F$11/1000+SpecCons_OillF2_Lign*E71/1000,2)</f>
        <v>1.25</v>
      </c>
      <c r="H42" s="1"/>
      <c r="N42" s="175"/>
      <c r="O42" s="101"/>
    </row>
    <row r="43" spans="2:15" ht="11.25" customHeight="1">
      <c r="B43" s="10" t="s">
        <v>163</v>
      </c>
      <c r="C43" s="11" t="s">
        <v>218</v>
      </c>
      <c r="D43" s="12" t="s">
        <v>231</v>
      </c>
      <c r="E43" s="12" t="s">
        <v>232</v>
      </c>
      <c r="F43" s="12" t="s">
        <v>233</v>
      </c>
      <c r="G43" s="12"/>
      <c r="H43" s="12"/>
      <c r="I43" s="12"/>
      <c r="J43" s="12"/>
      <c r="K43" s="12"/>
      <c r="L43" s="12"/>
      <c r="M43" s="12"/>
      <c r="N43" s="184"/>
      <c r="O43" s="184"/>
    </row>
    <row r="44" spans="2:15" ht="11.25" customHeight="1">
      <c r="B44" s="1" t="s">
        <v>225</v>
      </c>
      <c r="C44" s="2" t="s">
        <v>972</v>
      </c>
      <c r="D44" s="7">
        <v>1950</v>
      </c>
      <c r="E44" s="7">
        <v>1910</v>
      </c>
      <c r="F44" s="7">
        <v>1970</v>
      </c>
      <c r="N44" s="117"/>
      <c r="O44" s="117"/>
    </row>
    <row r="45" spans="2:15" ht="11.25" customHeight="1">
      <c r="B45" s="1" t="s">
        <v>224</v>
      </c>
      <c r="C45" s="2" t="s">
        <v>973</v>
      </c>
      <c r="D45" s="38">
        <f>Aux_Gas</f>
        <v>3</v>
      </c>
      <c r="E45" s="38">
        <f>Aux_Gas</f>
        <v>3</v>
      </c>
      <c r="F45" s="38">
        <f>E45</f>
        <v>3</v>
      </c>
      <c r="G45" s="33"/>
      <c r="N45" s="154"/>
      <c r="O45" s="154"/>
    </row>
    <row r="46" spans="2:15" ht="11.25" customHeight="1">
      <c r="B46" s="1" t="s">
        <v>226</v>
      </c>
      <c r="C46" s="2" t="s">
        <v>972</v>
      </c>
      <c r="D46" s="7">
        <f>D44/(1-Aux_Gas/100)</f>
        <v>2010.3092783505156</v>
      </c>
      <c r="E46" s="7">
        <f>E44/(1-Aux_Gas/100)</f>
        <v>1969.0721649484537</v>
      </c>
      <c r="F46" s="7">
        <f>F44/(1-Aux_Gas/100)</f>
        <v>2030.9278350515465</v>
      </c>
      <c r="G46" s="7"/>
      <c r="N46" s="117"/>
      <c r="O46" s="117"/>
    </row>
    <row r="47" spans="2:15" ht="11.25" hidden="1" customHeight="1" outlineLevel="1">
      <c r="B47" s="120" t="s">
        <v>552</v>
      </c>
      <c r="C47" s="134" t="s">
        <v>973</v>
      </c>
      <c r="D47" s="135">
        <f>1/(D46*kJ_kcal/3600)</f>
        <v>0.42771788257600812</v>
      </c>
      <c r="E47" s="135">
        <f>1/(E46*kJ_kcal/3600)</f>
        <v>0.43667532514304491</v>
      </c>
      <c r="F47" s="135">
        <f>1/(F46*kJ_kcal/3600)</f>
        <v>0.42337556904731766</v>
      </c>
      <c r="G47" s="135"/>
      <c r="H47" s="121"/>
      <c r="I47" s="121"/>
      <c r="J47" s="121"/>
      <c r="K47" s="121"/>
      <c r="L47" s="121"/>
      <c r="M47" s="121"/>
      <c r="N47" s="117"/>
      <c r="O47" s="117"/>
    </row>
    <row r="48" spans="2:15" ht="11.25" customHeight="1" collapsed="1">
      <c r="B48" s="1" t="s">
        <v>228</v>
      </c>
      <c r="C48" s="14" t="s">
        <v>974</v>
      </c>
      <c r="D48" s="35">
        <f>ROUND((D46*kJ_kcal/1000)*$G$11/1000,2)</f>
        <v>0.42</v>
      </c>
      <c r="E48" s="35">
        <f>ROUND((E46*kJ_kcal/1000)*$G$11/1000,2)</f>
        <v>0.41</v>
      </c>
      <c r="F48" s="36">
        <f>ROUND((F46*kJ_kcal/1000)*$G$11/1000,2)</f>
        <v>0.42</v>
      </c>
      <c r="G48" s="36"/>
      <c r="N48" s="116"/>
      <c r="O48" s="116"/>
    </row>
    <row r="49" spans="2:13" ht="11.25" customHeight="1">
      <c r="B49" s="10" t="s">
        <v>564</v>
      </c>
      <c r="C49" s="11" t="s">
        <v>218</v>
      </c>
      <c r="D49" s="12" t="s">
        <v>234</v>
      </c>
      <c r="E49" s="12" t="s">
        <v>235</v>
      </c>
      <c r="F49" s="12" t="s">
        <v>236</v>
      </c>
      <c r="G49" s="12" t="s">
        <v>237</v>
      </c>
      <c r="H49" s="12"/>
      <c r="I49" s="12"/>
      <c r="J49" s="12"/>
      <c r="K49" s="12"/>
      <c r="L49" s="12"/>
      <c r="M49" s="12"/>
    </row>
    <row r="50" spans="2:13" ht="11.25" customHeight="1">
      <c r="B50" s="1" t="s">
        <v>225</v>
      </c>
      <c r="C50" s="2" t="s">
        <v>972</v>
      </c>
      <c r="D50" s="7">
        <v>2350</v>
      </c>
      <c r="E50" s="7">
        <v>2250</v>
      </c>
      <c r="F50" s="7">
        <v>2100</v>
      </c>
      <c r="G50" s="7">
        <v>1975</v>
      </c>
      <c r="H50" s="1"/>
    </row>
    <row r="51" spans="2:13" ht="11.25" customHeight="1">
      <c r="B51" s="1" t="s">
        <v>224</v>
      </c>
      <c r="C51" s="2" t="s">
        <v>973</v>
      </c>
      <c r="D51" s="38">
        <f>Aux_Diesel</f>
        <v>3.5</v>
      </c>
      <c r="E51" s="38">
        <f>Aux_Diesel</f>
        <v>3.5</v>
      </c>
      <c r="F51" s="38">
        <f>Aux_Diesel</f>
        <v>3.5</v>
      </c>
      <c r="G51" s="38">
        <f>Aux_Diesel</f>
        <v>3.5</v>
      </c>
      <c r="H51" s="38"/>
    </row>
    <row r="52" spans="2:13" ht="11.25" customHeight="1">
      <c r="B52" s="1" t="s">
        <v>226</v>
      </c>
      <c r="C52" s="2" t="s">
        <v>972</v>
      </c>
      <c r="D52" s="7">
        <f>D50/(1-Aux_Diesel/100)</f>
        <v>2435.2331606217617</v>
      </c>
      <c r="E52" s="7">
        <f>E50/(1-Aux_Diesel/100)</f>
        <v>2331.6062176165806</v>
      </c>
      <c r="F52" s="7">
        <f>F50/(1-Aux_Diesel/100)</f>
        <v>2176.1658031088082</v>
      </c>
      <c r="G52" s="7">
        <f>G50/(1-Aux_Diesel/100)</f>
        <v>2046.6321243523316</v>
      </c>
      <c r="H52" s="1"/>
    </row>
    <row r="53" spans="2:13" ht="11.25" customHeight="1">
      <c r="B53" s="1" t="s">
        <v>228</v>
      </c>
      <c r="C53" s="14" t="s">
        <v>974</v>
      </c>
      <c r="D53" s="35">
        <f>ROUND((D52*kJ_kcal/1000)*$I$11/1000,2)</f>
        <v>0.7</v>
      </c>
      <c r="E53" s="35">
        <f>ROUND((E52*kJ_kcal/1000)*$I$11/1000,2)</f>
        <v>0.67</v>
      </c>
      <c r="F53" s="35">
        <f>ROUND((F52*kJ_kcal/1000)*$I$11/1000,2)</f>
        <v>0.63</v>
      </c>
      <c r="G53" s="36">
        <f>ROUND((G52*kJ_kcal/1000)*$I$11/1000,2)</f>
        <v>0.59</v>
      </c>
      <c r="H53" s="1"/>
    </row>
    <row r="54" spans="2:13" ht="11.25" customHeight="1">
      <c r="B54" s="10" t="s">
        <v>417</v>
      </c>
      <c r="C54" s="11" t="s">
        <v>218</v>
      </c>
      <c r="D54" s="12" t="s">
        <v>182</v>
      </c>
      <c r="E54" s="12"/>
      <c r="F54" s="12"/>
      <c r="G54" s="12"/>
      <c r="H54" s="12"/>
      <c r="I54" s="12"/>
      <c r="J54" s="12"/>
      <c r="K54" s="12"/>
      <c r="L54" s="12"/>
      <c r="M54" s="12"/>
    </row>
    <row r="55" spans="2:13" ht="11.25" customHeight="1">
      <c r="B55" s="1" t="s">
        <v>181</v>
      </c>
      <c r="C55" s="2" t="s">
        <v>973</v>
      </c>
      <c r="D55" s="39">
        <v>0.02</v>
      </c>
    </row>
    <row r="56" spans="2:13" ht="11.25" customHeight="1">
      <c r="B56" s="1" t="s">
        <v>225</v>
      </c>
      <c r="C56" s="2" t="s">
        <v>972</v>
      </c>
      <c r="D56" s="7">
        <f>N44+N44*D55</f>
        <v>0</v>
      </c>
      <c r="E56" s="1"/>
    </row>
    <row r="57" spans="2:13" ht="11.25" customHeight="1">
      <c r="B57" s="1" t="s">
        <v>224</v>
      </c>
      <c r="C57" s="2" t="s">
        <v>973</v>
      </c>
      <c r="D57" s="38">
        <f>Aux_Napt</f>
        <v>3.5</v>
      </c>
    </row>
    <row r="58" spans="2:13" ht="11.25" customHeight="1">
      <c r="B58" s="1" t="s">
        <v>226</v>
      </c>
      <c r="C58" s="2" t="s">
        <v>972</v>
      </c>
      <c r="D58" s="7">
        <f>D56/(1-Aux_Napt/100)</f>
        <v>0</v>
      </c>
    </row>
    <row r="59" spans="2:13" ht="11.25" customHeight="1">
      <c r="B59" s="13" t="s">
        <v>228</v>
      </c>
      <c r="C59" s="14" t="s">
        <v>974</v>
      </c>
      <c r="D59" s="29">
        <f>ROUND((D58*$J$11/1000)*kJ_kcal/1000,2)</f>
        <v>0</v>
      </c>
      <c r="E59" s="9"/>
      <c r="F59" s="9"/>
      <c r="G59" s="9"/>
      <c r="H59" s="9"/>
      <c r="I59" s="9"/>
      <c r="J59" s="9"/>
      <c r="K59" s="9"/>
      <c r="L59" s="9"/>
      <c r="M59" s="9"/>
    </row>
    <row r="60" spans="2:13" ht="11.25" customHeight="1"/>
    <row r="61" spans="2:13" ht="11.25" customHeight="1"/>
    <row r="62" spans="2:13" ht="11.25" customHeight="1">
      <c r="B62" s="18" t="s">
        <v>965</v>
      </c>
      <c r="C62" s="14" t="s">
        <v>218</v>
      </c>
      <c r="D62" s="9"/>
      <c r="E62" s="24"/>
      <c r="F62" s="13"/>
      <c r="G62" s="1"/>
    </row>
    <row r="63" spans="2:13" ht="11.25" customHeight="1">
      <c r="B63" s="1" t="s">
        <v>966</v>
      </c>
      <c r="C63" s="2" t="s">
        <v>973</v>
      </c>
      <c r="D63" s="25">
        <v>0.5</v>
      </c>
      <c r="E63" s="26"/>
      <c r="F63" s="26"/>
      <c r="G63" s="27"/>
      <c r="H63" s="21"/>
      <c r="I63" s="21"/>
      <c r="J63" s="21"/>
      <c r="K63" s="21"/>
      <c r="L63" s="21"/>
      <c r="M63" s="21"/>
    </row>
    <row r="64" spans="2:13" ht="11.25" customHeight="1">
      <c r="B64" s="13" t="s">
        <v>967</v>
      </c>
      <c r="C64" s="14" t="s">
        <v>973</v>
      </c>
      <c r="D64" s="28">
        <f>1-D63</f>
        <v>0.5</v>
      </c>
      <c r="E64" s="24"/>
      <c r="F64" s="24"/>
      <c r="G64" s="24"/>
      <c r="H64" s="9"/>
      <c r="I64" s="9"/>
      <c r="J64" s="9"/>
      <c r="K64" s="9"/>
      <c r="L64" s="9"/>
      <c r="M64" s="9"/>
    </row>
    <row r="65" spans="2:13" ht="11.25" customHeight="1"/>
    <row r="66" spans="2:13" ht="11.25" customHeight="1">
      <c r="B66" s="4" t="s">
        <v>219</v>
      </c>
      <c r="C66" s="2" t="s">
        <v>218</v>
      </c>
      <c r="D66" s="1"/>
      <c r="E66" s="1"/>
      <c r="F66" s="1"/>
      <c r="G66" s="1"/>
    </row>
    <row r="67" spans="2:13" ht="11.25" customHeight="1">
      <c r="B67" s="19" t="s">
        <v>975</v>
      </c>
      <c r="C67" s="20" t="s">
        <v>221</v>
      </c>
      <c r="D67" s="19">
        <v>4.1867999999999999</v>
      </c>
      <c r="E67" s="27"/>
      <c r="F67" s="27"/>
      <c r="G67" s="27"/>
      <c r="H67" s="21"/>
      <c r="I67" s="21"/>
      <c r="J67" s="21"/>
      <c r="K67" s="21"/>
      <c r="L67" s="21"/>
      <c r="M67" s="21"/>
    </row>
    <row r="68" spans="2:13" ht="11.25" customHeight="1">
      <c r="B68" s="13"/>
      <c r="C68" s="14" t="s">
        <v>215</v>
      </c>
      <c r="D68" s="13">
        <v>3.6</v>
      </c>
      <c r="E68" s="24"/>
      <c r="F68" s="24"/>
      <c r="G68" s="24"/>
      <c r="H68" s="9"/>
      <c r="I68" s="9"/>
      <c r="J68" s="9"/>
      <c r="K68" s="9"/>
      <c r="L68" s="9"/>
      <c r="M68" s="9"/>
    </row>
    <row r="69" spans="2:13" ht="11.25" customHeight="1"/>
    <row r="70" spans="2:13" ht="11.25" customHeight="1">
      <c r="B70" s="18" t="s">
        <v>162</v>
      </c>
      <c r="C70" s="13"/>
      <c r="D70" s="29"/>
      <c r="E70" s="13"/>
      <c r="F70" s="29"/>
      <c r="G70" s="29"/>
      <c r="H70" s="9"/>
      <c r="I70" s="9"/>
      <c r="J70" s="9"/>
      <c r="K70" s="9"/>
      <c r="L70" s="9"/>
      <c r="M70" s="9"/>
    </row>
    <row r="71" spans="2:13" ht="11.25" customHeight="1">
      <c r="B71" s="13" t="s">
        <v>577</v>
      </c>
      <c r="C71" s="14" t="s">
        <v>418</v>
      </c>
      <c r="D71" s="51">
        <f>GCV_Oil*kJ_kcal*Density_Oil*H9/1000000</f>
        <v>2.8885829742857139</v>
      </c>
      <c r="E71" s="24"/>
      <c r="F71" s="29"/>
      <c r="G71" s="29"/>
      <c r="H71" s="9"/>
      <c r="I71" s="9"/>
      <c r="J71" s="9"/>
      <c r="K71" s="9"/>
      <c r="L71" s="9"/>
      <c r="M71" s="9"/>
    </row>
    <row r="72" spans="2:13" ht="11.25" customHeight="1">
      <c r="D72" s="66"/>
      <c r="E72" s="26"/>
      <c r="F72" s="36"/>
      <c r="G72" s="36"/>
    </row>
    <row r="73" spans="2:13" ht="11.25" customHeight="1">
      <c r="D73" s="66"/>
      <c r="E73" s="26"/>
      <c r="F73" s="36"/>
      <c r="G73" s="36"/>
    </row>
    <row r="74" spans="2:13" ht="11.25" customHeight="1">
      <c r="D74" s="66"/>
      <c r="E74" s="26"/>
      <c r="F74" s="36"/>
      <c r="G74" s="36"/>
    </row>
    <row r="75" spans="2:13" ht="11.25" customHeight="1">
      <c r="D75" s="66"/>
      <c r="E75" s="26"/>
      <c r="F75" s="36"/>
      <c r="G75" s="36"/>
    </row>
    <row r="76" spans="2:13" ht="11.25" customHeight="1">
      <c r="D76" s="66"/>
      <c r="E76" s="26"/>
      <c r="F76" s="36"/>
      <c r="G76" s="36"/>
    </row>
    <row r="77" spans="2:13" ht="11.25" customHeight="1">
      <c r="D77" s="66"/>
      <c r="E77" s="26"/>
      <c r="F77" s="36"/>
      <c r="G77" s="36"/>
    </row>
    <row r="78" spans="2:13" ht="11.25" customHeight="1">
      <c r="D78" s="66"/>
      <c r="E78" s="26"/>
      <c r="F78" s="36"/>
      <c r="G78" s="36"/>
    </row>
    <row r="79" spans="2:13" ht="11.25" customHeight="1">
      <c r="D79" s="66"/>
      <c r="E79" s="26"/>
      <c r="F79" s="36"/>
      <c r="G79" s="36"/>
    </row>
    <row r="80" spans="2:13" ht="11.25" customHeight="1">
      <c r="D80" s="66"/>
      <c r="E80" s="26"/>
      <c r="F80" s="36"/>
      <c r="G80" s="36"/>
    </row>
    <row r="81" spans="2:14" ht="11.25" customHeight="1">
      <c r="D81" s="66"/>
      <c r="E81" s="26"/>
      <c r="F81" s="36"/>
      <c r="G81" s="36"/>
    </row>
    <row r="82" spans="2:14" ht="11.25" customHeight="1">
      <c r="D82" s="66"/>
      <c r="E82" s="26"/>
      <c r="F82" s="36"/>
      <c r="G82" s="36"/>
    </row>
    <row r="83" spans="2:14" ht="11.25" customHeight="1">
      <c r="D83" s="66"/>
      <c r="E83" s="26"/>
      <c r="F83" s="36"/>
      <c r="G83" s="36"/>
    </row>
    <row r="84" spans="2:14" ht="11.25" customHeight="1">
      <c r="D84" s="66"/>
      <c r="E84" s="26"/>
      <c r="F84" s="36"/>
      <c r="G84" s="36"/>
    </row>
    <row r="85" spans="2:14" ht="11.25" customHeight="1">
      <c r="D85" s="66"/>
      <c r="E85" s="26"/>
      <c r="F85" s="36"/>
      <c r="G85" s="36"/>
    </row>
    <row r="86" spans="2:14" s="67" customFormat="1" ht="11.25" hidden="1" customHeight="1" outlineLevel="1">
      <c r="C86" s="68"/>
      <c r="D86" s="69"/>
      <c r="E86" s="70"/>
      <c r="F86" s="71"/>
      <c r="G86" s="71"/>
      <c r="H86" s="72"/>
      <c r="I86" s="72"/>
      <c r="J86" s="72"/>
      <c r="K86" s="72"/>
      <c r="L86" s="72"/>
      <c r="M86" s="72"/>
      <c r="N86" s="1"/>
    </row>
    <row r="87" spans="2:14" s="67" customFormat="1" ht="11.25" hidden="1" customHeight="1" outlineLevel="1">
      <c r="C87" s="68"/>
      <c r="D87" s="69"/>
      <c r="E87" s="70"/>
      <c r="F87" s="71"/>
      <c r="G87" s="71"/>
      <c r="H87" s="72"/>
      <c r="I87" s="72"/>
      <c r="J87" s="72"/>
      <c r="K87" s="72"/>
      <c r="L87" s="72"/>
      <c r="M87" s="72"/>
      <c r="N87" s="1"/>
    </row>
    <row r="88" spans="2:14" s="67" customFormat="1" ht="11.25" hidden="1" customHeight="1" outlineLevel="1">
      <c r="C88" s="68"/>
      <c r="D88" s="69"/>
      <c r="E88" s="70"/>
      <c r="F88" s="71"/>
      <c r="G88" s="71"/>
      <c r="H88" s="72"/>
      <c r="I88" s="72"/>
      <c r="J88" s="72"/>
      <c r="K88" s="72"/>
      <c r="L88" s="72"/>
      <c r="M88" s="72"/>
      <c r="N88" s="1"/>
    </row>
    <row r="89" spans="2:14" s="67" customFormat="1" ht="30" hidden="1" outlineLevel="1">
      <c r="B89" s="89" t="s">
        <v>764</v>
      </c>
      <c r="C89" s="68"/>
      <c r="D89" s="69"/>
      <c r="E89" s="70"/>
      <c r="F89" s="71"/>
      <c r="G89" s="71"/>
      <c r="H89" s="72"/>
      <c r="I89" s="72"/>
      <c r="J89" s="72"/>
      <c r="K89" s="72"/>
      <c r="L89" s="121"/>
      <c r="M89" s="72"/>
      <c r="N89" s="1"/>
    </row>
    <row r="90" spans="2:14" s="67" customFormat="1" ht="11.25" hidden="1" customHeight="1" outlineLevel="1">
      <c r="C90" s="68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1"/>
    </row>
    <row r="91" spans="2:14" s="67" customFormat="1" ht="11.25" hidden="1" customHeight="1" outlineLevel="1">
      <c r="B91" s="73" t="s">
        <v>756</v>
      </c>
      <c r="C91" s="68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1"/>
    </row>
    <row r="92" spans="2:14" s="67" customFormat="1" ht="11.25" hidden="1" customHeight="1" outlineLevel="1">
      <c r="B92" s="74"/>
      <c r="C92" s="75" t="s">
        <v>761</v>
      </c>
      <c r="D92" s="75" t="s">
        <v>762</v>
      </c>
      <c r="E92" s="75" t="s">
        <v>763</v>
      </c>
      <c r="F92" s="75"/>
      <c r="G92" s="75"/>
      <c r="H92" s="75"/>
      <c r="I92" s="75"/>
      <c r="J92" s="75"/>
      <c r="K92" s="75"/>
      <c r="L92" s="75"/>
      <c r="M92" s="75"/>
      <c r="N92" s="1"/>
    </row>
    <row r="93" spans="2:14" s="67" customFormat="1" ht="11.25" hidden="1" customHeight="1" outlineLevel="1">
      <c r="B93" s="67" t="s">
        <v>757</v>
      </c>
      <c r="C93" s="72">
        <v>2004</v>
      </c>
      <c r="D93" s="72">
        <v>4</v>
      </c>
      <c r="E93" s="72">
        <v>1</v>
      </c>
      <c r="F93" s="72"/>
      <c r="G93" s="72"/>
      <c r="H93" s="72"/>
      <c r="I93" s="72"/>
      <c r="J93" s="72"/>
      <c r="K93" s="72"/>
      <c r="L93" s="72"/>
      <c r="M93" s="72"/>
      <c r="N93" s="1"/>
    </row>
    <row r="94" spans="2:14" s="67" customFormat="1" ht="11.25" hidden="1" customHeight="1" outlineLevel="1">
      <c r="B94" s="67" t="s">
        <v>758</v>
      </c>
      <c r="C94" s="72">
        <v>2005</v>
      </c>
      <c r="D94" s="72">
        <v>3</v>
      </c>
      <c r="E94" s="72">
        <v>31</v>
      </c>
      <c r="F94" s="72"/>
      <c r="G94" s="72"/>
      <c r="H94" s="72"/>
      <c r="I94" s="72"/>
      <c r="J94" s="72"/>
      <c r="K94" s="72"/>
      <c r="L94" s="72"/>
      <c r="M94" s="72"/>
      <c r="N94" s="1"/>
    </row>
    <row r="95" spans="2:14" s="67" customFormat="1" ht="11.25" hidden="1" customHeight="1" outlineLevel="1">
      <c r="B95" s="76" t="s">
        <v>759</v>
      </c>
      <c r="C95" s="77">
        <v>2005</v>
      </c>
      <c r="D95" s="77">
        <v>4</v>
      </c>
      <c r="E95" s="77">
        <v>1</v>
      </c>
      <c r="F95" s="77"/>
      <c r="G95" s="77"/>
      <c r="H95" s="77"/>
      <c r="I95" s="77"/>
      <c r="J95" s="77"/>
      <c r="K95" s="77"/>
      <c r="L95" s="77"/>
      <c r="M95" s="77"/>
      <c r="N95" s="1"/>
    </row>
    <row r="96" spans="2:14" s="67" customFormat="1" ht="11.25" hidden="1" customHeight="1" outlineLevel="1">
      <c r="B96" s="78" t="s">
        <v>760</v>
      </c>
      <c r="C96" s="79">
        <v>2006</v>
      </c>
      <c r="D96" s="79">
        <v>3</v>
      </c>
      <c r="E96" s="79">
        <v>31</v>
      </c>
      <c r="F96" s="79"/>
      <c r="G96" s="79"/>
      <c r="H96" s="79"/>
      <c r="I96" s="79"/>
      <c r="J96" s="79"/>
      <c r="K96" s="79"/>
      <c r="L96" s="79"/>
      <c r="M96" s="79"/>
      <c r="N96" s="1"/>
    </row>
    <row r="97" spans="2:14" s="67" customFormat="1" ht="11.25" hidden="1" customHeight="1" outlineLevel="1">
      <c r="B97" s="67" t="s">
        <v>599</v>
      </c>
      <c r="C97" s="72">
        <v>2006</v>
      </c>
      <c r="D97" s="72">
        <v>4</v>
      </c>
      <c r="E97" s="72">
        <v>1</v>
      </c>
      <c r="F97" s="72"/>
      <c r="K97" s="72"/>
      <c r="L97" s="72"/>
      <c r="M97" s="72"/>
      <c r="N97" s="1"/>
    </row>
    <row r="98" spans="2:14" s="67" customFormat="1" ht="11.25" hidden="1" customHeight="1" outlineLevel="1">
      <c r="B98" s="78" t="s">
        <v>600</v>
      </c>
      <c r="C98" s="79">
        <v>2007</v>
      </c>
      <c r="D98" s="79">
        <v>3</v>
      </c>
      <c r="E98" s="79">
        <v>31</v>
      </c>
      <c r="F98" s="79"/>
      <c r="G98" s="78"/>
      <c r="H98" s="78"/>
      <c r="I98" s="78"/>
      <c r="J98" s="78"/>
      <c r="K98" s="79"/>
      <c r="L98" s="79"/>
      <c r="M98" s="79"/>
      <c r="N98" s="1"/>
    </row>
    <row r="99" spans="2:14" s="67" customFormat="1" ht="11.25" hidden="1" customHeight="1" outlineLevel="1">
      <c r="B99" s="67" t="s">
        <v>481</v>
      </c>
      <c r="C99" s="72">
        <v>2007</v>
      </c>
      <c r="D99" s="72">
        <v>4</v>
      </c>
      <c r="E99" s="72">
        <v>1</v>
      </c>
      <c r="F99" s="77"/>
      <c r="G99" s="76"/>
      <c r="H99" s="77"/>
      <c r="I99" s="77"/>
      <c r="J99" s="77"/>
      <c r="K99" s="77"/>
      <c r="L99" s="77"/>
      <c r="M99" s="77"/>
      <c r="N99" s="1"/>
    </row>
    <row r="100" spans="2:14" s="67" customFormat="1" ht="11.25" hidden="1" customHeight="1" outlineLevel="1">
      <c r="B100" s="78" t="s">
        <v>482</v>
      </c>
      <c r="C100" s="79">
        <v>2008</v>
      </c>
      <c r="D100" s="79">
        <v>3</v>
      </c>
      <c r="E100" s="79">
        <v>31</v>
      </c>
      <c r="F100" s="79"/>
      <c r="G100" s="78"/>
      <c r="H100" s="79"/>
      <c r="I100" s="79"/>
      <c r="J100" s="79"/>
      <c r="K100" s="79"/>
      <c r="L100" s="79"/>
      <c r="M100" s="79"/>
      <c r="N100" s="1"/>
    </row>
    <row r="101" spans="2:14" s="67" customFormat="1" ht="11.25" hidden="1" customHeight="1" outlineLevel="1">
      <c r="B101" s="67" t="s">
        <v>203</v>
      </c>
      <c r="C101" s="72">
        <v>2008</v>
      </c>
      <c r="D101" s="72">
        <v>4</v>
      </c>
      <c r="E101" s="72">
        <v>1</v>
      </c>
      <c r="F101" s="72"/>
      <c r="H101" s="72"/>
      <c r="I101" s="72"/>
      <c r="J101" s="72"/>
      <c r="K101" s="72"/>
      <c r="L101" s="72"/>
      <c r="M101" s="72"/>
      <c r="N101" s="1"/>
    </row>
    <row r="102" spans="2:14" s="67" customFormat="1" ht="11.25" hidden="1" customHeight="1" outlineLevel="1">
      <c r="B102" s="78" t="s">
        <v>204</v>
      </c>
      <c r="C102" s="79">
        <v>2009</v>
      </c>
      <c r="D102" s="79">
        <v>3</v>
      </c>
      <c r="E102" s="79">
        <v>31</v>
      </c>
      <c r="F102" s="79"/>
      <c r="G102" s="78"/>
      <c r="H102" s="79"/>
      <c r="I102" s="79"/>
      <c r="J102" s="79"/>
      <c r="K102" s="79"/>
      <c r="L102" s="79"/>
      <c r="M102" s="79"/>
      <c r="N102" s="1"/>
    </row>
    <row r="103" spans="2:14" s="67" customFormat="1" ht="11.25" hidden="1" customHeight="1" outlineLevel="1">
      <c r="B103" s="67" t="s">
        <v>166</v>
      </c>
      <c r="C103" s="72">
        <v>2009</v>
      </c>
      <c r="D103" s="72">
        <v>4</v>
      </c>
      <c r="E103" s="72">
        <v>1</v>
      </c>
      <c r="F103" s="72"/>
      <c r="H103" s="72"/>
      <c r="I103" s="72"/>
      <c r="J103" s="72"/>
      <c r="K103" s="72"/>
      <c r="L103" s="72"/>
      <c r="M103" s="72"/>
      <c r="N103" s="1"/>
    </row>
    <row r="104" spans="2:14" s="67" customFormat="1" ht="11.25" hidden="1" customHeight="1" outlineLevel="1">
      <c r="B104" s="78" t="s">
        <v>167</v>
      </c>
      <c r="C104" s="79">
        <v>2010</v>
      </c>
      <c r="D104" s="79">
        <v>3</v>
      </c>
      <c r="E104" s="79">
        <v>31</v>
      </c>
      <c r="F104" s="79"/>
      <c r="G104" s="78"/>
      <c r="H104" s="79"/>
      <c r="I104" s="79"/>
      <c r="J104" s="79"/>
      <c r="K104" s="79"/>
      <c r="L104" s="79"/>
      <c r="M104" s="79"/>
      <c r="N104" s="1"/>
    </row>
    <row r="105" spans="2:14" s="67" customFormat="1" ht="11.25" hidden="1" customHeight="1" outlineLevel="1">
      <c r="B105" s="67" t="s">
        <v>168</v>
      </c>
      <c r="C105" s="72">
        <v>2010</v>
      </c>
      <c r="D105" s="72">
        <v>4</v>
      </c>
      <c r="E105" s="72">
        <v>1</v>
      </c>
      <c r="F105" s="72"/>
      <c r="H105" s="72"/>
      <c r="I105" s="72"/>
      <c r="J105" s="72"/>
      <c r="K105" s="72"/>
      <c r="L105" s="72"/>
      <c r="M105" s="72"/>
      <c r="N105" s="1"/>
    </row>
    <row r="106" spans="2:14" s="67" customFormat="1" ht="11.25" hidden="1" customHeight="1" outlineLevel="1">
      <c r="B106" s="78" t="s">
        <v>169</v>
      </c>
      <c r="C106" s="79">
        <v>2011</v>
      </c>
      <c r="D106" s="79">
        <v>3</v>
      </c>
      <c r="E106" s="79">
        <v>31</v>
      </c>
      <c r="F106" s="79"/>
      <c r="G106" s="78"/>
      <c r="H106" s="79"/>
      <c r="I106" s="79"/>
      <c r="J106" s="79"/>
      <c r="K106" s="79"/>
      <c r="L106" s="79"/>
      <c r="M106" s="79"/>
      <c r="N106" s="1"/>
    </row>
    <row r="107" spans="2:14" s="67" customFormat="1" ht="11.25" hidden="1" customHeight="1" outlineLevel="1">
      <c r="B107" s="67" t="s">
        <v>823</v>
      </c>
      <c r="C107" s="72">
        <v>2011</v>
      </c>
      <c r="D107" s="72">
        <v>4</v>
      </c>
      <c r="E107" s="72">
        <v>1</v>
      </c>
      <c r="F107" s="72"/>
      <c r="H107" s="72"/>
      <c r="I107" s="72"/>
      <c r="J107" s="72"/>
      <c r="K107" s="72"/>
      <c r="L107" s="72"/>
      <c r="M107" s="72"/>
      <c r="N107" s="1"/>
    </row>
    <row r="108" spans="2:14" s="67" customFormat="1" ht="11.25" hidden="1" customHeight="1" outlineLevel="1">
      <c r="B108" s="78" t="s">
        <v>824</v>
      </c>
      <c r="C108" s="79">
        <v>2012</v>
      </c>
      <c r="D108" s="79">
        <v>3</v>
      </c>
      <c r="E108" s="79">
        <v>31</v>
      </c>
      <c r="F108" s="79"/>
      <c r="G108" s="78"/>
      <c r="H108" s="79"/>
      <c r="I108" s="79"/>
      <c r="J108" s="79"/>
      <c r="K108" s="79"/>
      <c r="L108" s="79"/>
      <c r="M108" s="79"/>
      <c r="N108" s="1"/>
    </row>
    <row r="109" spans="2:14" s="67" customFormat="1" ht="11.25" hidden="1" customHeight="1" outlineLevel="1">
      <c r="B109" s="67" t="s">
        <v>882</v>
      </c>
      <c r="C109" s="72">
        <v>2012</v>
      </c>
      <c r="D109" s="72">
        <v>4</v>
      </c>
      <c r="E109" s="72">
        <v>1</v>
      </c>
      <c r="F109" s="72"/>
      <c r="H109" s="72"/>
      <c r="I109" s="72"/>
      <c r="J109" s="72"/>
      <c r="K109" s="72"/>
      <c r="L109" s="72"/>
      <c r="M109" s="72"/>
      <c r="N109" s="1"/>
    </row>
    <row r="110" spans="2:14" s="67" customFormat="1" ht="11.25" hidden="1" customHeight="1" outlineLevel="1">
      <c r="B110" s="78" t="s">
        <v>883</v>
      </c>
      <c r="C110" s="79">
        <v>2013</v>
      </c>
      <c r="D110" s="79">
        <v>3</v>
      </c>
      <c r="E110" s="79">
        <v>31</v>
      </c>
      <c r="F110" s="79"/>
      <c r="G110" s="78"/>
      <c r="H110" s="79"/>
      <c r="I110" s="79"/>
      <c r="J110" s="79"/>
      <c r="K110" s="79"/>
      <c r="L110" s="79"/>
      <c r="M110" s="79"/>
      <c r="N110" s="1"/>
    </row>
    <row r="111" spans="2:14" s="67" customFormat="1" ht="11.25" hidden="1" customHeight="1" outlineLevel="1">
      <c r="B111" s="67" t="s">
        <v>1030</v>
      </c>
      <c r="C111" s="72">
        <v>2013</v>
      </c>
      <c r="D111" s="72">
        <v>4</v>
      </c>
      <c r="E111" s="72">
        <v>1</v>
      </c>
      <c r="F111" s="72"/>
      <c r="H111" s="72"/>
      <c r="I111" s="72"/>
      <c r="J111" s="72"/>
      <c r="K111" s="72"/>
      <c r="L111" s="72"/>
      <c r="M111" s="72"/>
      <c r="N111" s="1"/>
    </row>
    <row r="112" spans="2:14" s="67" customFormat="1" ht="11.25" hidden="1" customHeight="1" outlineLevel="1">
      <c r="B112" s="78" t="s">
        <v>1031</v>
      </c>
      <c r="C112" s="79">
        <v>2014</v>
      </c>
      <c r="D112" s="79">
        <v>3</v>
      </c>
      <c r="E112" s="79">
        <v>31</v>
      </c>
      <c r="F112" s="79"/>
      <c r="G112" s="78"/>
      <c r="H112" s="79"/>
      <c r="I112" s="79"/>
      <c r="J112" s="79"/>
      <c r="K112" s="79"/>
      <c r="L112" s="79"/>
      <c r="M112" s="79"/>
      <c r="N112" s="1"/>
    </row>
    <row r="113" spans="2:14" s="67" customFormat="1" ht="11.25" hidden="1" customHeight="1" outlineLevel="1">
      <c r="B113" s="67" t="s">
        <v>1065</v>
      </c>
      <c r="C113" s="72">
        <v>2014</v>
      </c>
      <c r="D113" s="72">
        <v>4</v>
      </c>
      <c r="E113" s="72">
        <v>1</v>
      </c>
      <c r="F113" s="72"/>
      <c r="G113" s="76"/>
      <c r="H113" s="77"/>
      <c r="I113" s="77"/>
      <c r="J113" s="77"/>
      <c r="K113" s="77"/>
      <c r="L113" s="77"/>
      <c r="M113" s="77"/>
      <c r="N113" s="1"/>
    </row>
    <row r="114" spans="2:14" s="67" customFormat="1" ht="11.25" hidden="1" customHeight="1" outlineLevel="1">
      <c r="B114" s="78" t="s">
        <v>1066</v>
      </c>
      <c r="C114" s="79">
        <v>2015</v>
      </c>
      <c r="D114" s="79">
        <v>3</v>
      </c>
      <c r="E114" s="79">
        <v>31</v>
      </c>
      <c r="F114" s="79"/>
      <c r="G114" s="78"/>
      <c r="H114" s="79"/>
      <c r="I114" s="79"/>
      <c r="J114" s="79"/>
      <c r="K114" s="79"/>
      <c r="L114" s="79"/>
      <c r="M114" s="79"/>
      <c r="N114" s="1"/>
    </row>
    <row r="115" spans="2:14" s="67" customFormat="1" ht="11.25" hidden="1" customHeight="1" outlineLevel="1">
      <c r="B115" s="67" t="s">
        <v>1226</v>
      </c>
      <c r="C115" s="72">
        <v>2015</v>
      </c>
      <c r="D115" s="72">
        <v>4</v>
      </c>
      <c r="E115" s="72">
        <v>1</v>
      </c>
      <c r="F115" s="72"/>
      <c r="G115" s="76"/>
      <c r="H115" s="77"/>
      <c r="I115" s="77"/>
      <c r="J115" s="77"/>
      <c r="K115" s="77"/>
      <c r="L115" s="77"/>
      <c r="M115" s="77"/>
      <c r="N115" s="1"/>
    </row>
    <row r="116" spans="2:14" s="67" customFormat="1" ht="11.25" hidden="1" customHeight="1" outlineLevel="1">
      <c r="B116" s="78" t="s">
        <v>1227</v>
      </c>
      <c r="C116" s="79">
        <v>2016</v>
      </c>
      <c r="D116" s="79">
        <v>3</v>
      </c>
      <c r="E116" s="79">
        <v>31</v>
      </c>
      <c r="F116" s="79"/>
      <c r="G116" s="78"/>
      <c r="H116" s="79"/>
      <c r="I116" s="79"/>
      <c r="J116" s="79"/>
      <c r="K116" s="79"/>
      <c r="L116" s="79"/>
      <c r="M116" s="79"/>
      <c r="N116" s="1"/>
    </row>
    <row r="117" spans="2:14" s="67" customFormat="1" ht="11.25" hidden="1" customHeight="1" outlineLevel="1">
      <c r="B117" s="67" t="s">
        <v>1228</v>
      </c>
      <c r="C117" s="72">
        <v>2016</v>
      </c>
      <c r="D117" s="72">
        <v>4</v>
      </c>
      <c r="E117" s="72">
        <v>1</v>
      </c>
      <c r="F117" s="72"/>
      <c r="G117" s="76"/>
      <c r="H117" s="76"/>
      <c r="I117" s="76"/>
      <c r="J117" s="76"/>
      <c r="K117" s="76"/>
      <c r="L117" s="76"/>
      <c r="M117" s="76"/>
      <c r="N117" s="1"/>
    </row>
    <row r="118" spans="2:14" s="67" customFormat="1" ht="11.25" hidden="1" customHeight="1" outlineLevel="1">
      <c r="B118" s="78" t="s">
        <v>1229</v>
      </c>
      <c r="C118" s="79">
        <v>2017</v>
      </c>
      <c r="D118" s="79">
        <v>3</v>
      </c>
      <c r="E118" s="79">
        <v>31</v>
      </c>
      <c r="F118" s="79"/>
      <c r="G118" s="78"/>
      <c r="H118" s="78"/>
      <c r="I118" s="78"/>
      <c r="J118" s="78"/>
      <c r="K118" s="78"/>
      <c r="L118" s="78"/>
      <c r="M118" s="78"/>
      <c r="N118" s="1"/>
    </row>
    <row r="119" spans="2:14" s="67" customFormat="1" ht="11.25" hidden="1" customHeight="1" outlineLevel="1">
      <c r="B119" s="78" t="s">
        <v>1256</v>
      </c>
      <c r="C119" s="79">
        <v>2017</v>
      </c>
      <c r="D119" s="79">
        <v>4</v>
      </c>
      <c r="E119" s="79">
        <v>1</v>
      </c>
      <c r="F119" s="79"/>
      <c r="N119" s="1"/>
    </row>
    <row r="120" spans="2:14" s="67" customFormat="1" ht="11.25" hidden="1" customHeight="1" outlineLevel="1">
      <c r="B120" s="78" t="s">
        <v>1257</v>
      </c>
      <c r="C120" s="79">
        <v>2018</v>
      </c>
      <c r="D120" s="79">
        <v>3</v>
      </c>
      <c r="E120" s="79">
        <v>31</v>
      </c>
      <c r="F120" s="79"/>
      <c r="N120" s="1"/>
    </row>
    <row r="121" spans="2:14" s="67" customFormat="1" ht="11.25" hidden="1" customHeight="1" outlineLevel="1">
      <c r="B121" s="78" t="s">
        <v>1283</v>
      </c>
      <c r="C121" s="79">
        <v>2018</v>
      </c>
      <c r="D121" s="79">
        <v>4</v>
      </c>
      <c r="E121" s="79">
        <v>1</v>
      </c>
      <c r="F121" s="79"/>
      <c r="N121" s="1"/>
    </row>
    <row r="122" spans="2:14" s="67" customFormat="1" ht="11.25" hidden="1" customHeight="1" outlineLevel="1">
      <c r="B122" s="78" t="s">
        <v>1284</v>
      </c>
      <c r="C122" s="79">
        <v>2019</v>
      </c>
      <c r="D122" s="79">
        <v>3</v>
      </c>
      <c r="E122" s="79">
        <v>31</v>
      </c>
      <c r="F122" s="79"/>
      <c r="N122" s="1"/>
    </row>
    <row r="123" spans="2:14" s="67" customFormat="1" ht="11.25" hidden="1" customHeight="1" outlineLevel="1">
      <c r="B123" s="78" t="s">
        <v>1300</v>
      </c>
      <c r="C123" s="79">
        <v>2019</v>
      </c>
      <c r="D123" s="79">
        <v>4</v>
      </c>
      <c r="E123" s="79">
        <v>1</v>
      </c>
      <c r="F123" s="79"/>
      <c r="N123" s="1"/>
    </row>
    <row r="124" spans="2:14" s="67" customFormat="1" ht="11.25" hidden="1" customHeight="1" outlineLevel="1">
      <c r="B124" s="78" t="s">
        <v>1301</v>
      </c>
      <c r="C124" s="79">
        <v>2020</v>
      </c>
      <c r="D124" s="79">
        <v>3</v>
      </c>
      <c r="E124" s="79">
        <v>31</v>
      </c>
      <c r="F124" s="79"/>
      <c r="N124" s="1"/>
    </row>
    <row r="125" spans="2:14" s="67" customFormat="1" ht="11.25" hidden="1" customHeight="1" outlineLevel="1">
      <c r="B125" s="78" t="s">
        <v>1323</v>
      </c>
      <c r="C125" s="79">
        <v>2020</v>
      </c>
      <c r="D125" s="79">
        <v>4</v>
      </c>
      <c r="E125" s="79">
        <v>1</v>
      </c>
      <c r="F125" s="79"/>
      <c r="N125" s="1"/>
    </row>
    <row r="126" spans="2:14" s="67" customFormat="1" ht="11.25" hidden="1" customHeight="1" outlineLevel="1">
      <c r="B126" s="78" t="s">
        <v>1324</v>
      </c>
      <c r="C126" s="79">
        <v>2021</v>
      </c>
      <c r="D126" s="79">
        <v>3</v>
      </c>
      <c r="E126" s="79">
        <v>31</v>
      </c>
      <c r="F126" s="79"/>
      <c r="N126" s="1"/>
    </row>
    <row r="127" spans="2:14" s="67" customFormat="1" ht="11.25" hidden="1" customHeight="1" outlineLevel="1">
      <c r="B127" s="78" t="s">
        <v>1346</v>
      </c>
      <c r="C127" s="79">
        <v>2021</v>
      </c>
      <c r="D127" s="79">
        <v>4</v>
      </c>
      <c r="E127" s="79">
        <v>1</v>
      </c>
      <c r="F127" s="79"/>
      <c r="N127" s="1"/>
    </row>
    <row r="128" spans="2:14" s="67" customFormat="1" ht="11.25" hidden="1" customHeight="1" outlineLevel="1">
      <c r="B128" s="78" t="s">
        <v>1351</v>
      </c>
      <c r="C128" s="79">
        <v>2022</v>
      </c>
      <c r="D128" s="79">
        <v>3</v>
      </c>
      <c r="E128" s="79">
        <v>31</v>
      </c>
      <c r="F128" s="79"/>
      <c r="N128" s="1"/>
    </row>
    <row r="129" spans="2:14" s="67" customFormat="1" ht="11.25" hidden="1" customHeight="1" outlineLevel="1">
      <c r="B129" s="78" t="s">
        <v>1230</v>
      </c>
      <c r="C129" s="79"/>
      <c r="D129" s="79"/>
      <c r="E129" s="79">
        <v>365</v>
      </c>
      <c r="F129" s="79"/>
      <c r="N129" s="1"/>
    </row>
    <row r="130" spans="2:14" s="67" customFormat="1" ht="12.75" hidden="1" outlineLevel="1">
      <c r="B130" s="80" t="s">
        <v>603</v>
      </c>
      <c r="C130" s="81"/>
      <c r="D130" s="82"/>
      <c r="E130" s="83"/>
      <c r="F130" s="81"/>
      <c r="G130" s="72"/>
      <c r="H130" s="72"/>
      <c r="I130" s="72"/>
      <c r="J130" s="72"/>
      <c r="K130" s="72"/>
      <c r="L130" s="72"/>
      <c r="M130" s="72"/>
      <c r="N130" s="1"/>
    </row>
    <row r="131" spans="2:14" s="67" customFormat="1" ht="11.25" hidden="1" outlineLevel="1">
      <c r="B131" s="60" t="s">
        <v>865</v>
      </c>
      <c r="C131" s="61"/>
      <c r="D131" s="56"/>
      <c r="E131" s="57"/>
      <c r="F131" s="62"/>
      <c r="G131" s="72"/>
      <c r="H131" s="72"/>
      <c r="I131" s="72"/>
      <c r="J131" s="72"/>
      <c r="K131" s="72"/>
      <c r="L131" s="72"/>
      <c r="M131" s="72"/>
      <c r="N131" s="1"/>
    </row>
    <row r="132" spans="2:14" s="67" customFormat="1" ht="11.25" hidden="1" outlineLevel="1">
      <c r="B132" s="63" t="s">
        <v>880</v>
      </c>
      <c r="C132" s="64"/>
      <c r="D132" s="58"/>
      <c r="E132" s="59"/>
      <c r="F132" s="64"/>
      <c r="H132" s="72"/>
      <c r="I132" s="72"/>
      <c r="J132" s="72"/>
      <c r="K132" s="72"/>
      <c r="L132" s="72"/>
      <c r="M132" s="72"/>
      <c r="N132" s="1"/>
    </row>
    <row r="133" spans="2:14" s="67" customFormat="1" ht="12.75" hidden="1" outlineLevel="1">
      <c r="B133" s="84" t="s">
        <v>673</v>
      </c>
      <c r="C133" s="81" t="s">
        <v>255</v>
      </c>
      <c r="D133" s="85"/>
      <c r="E133" s="86"/>
      <c r="F133" s="74"/>
      <c r="G133" s="72"/>
      <c r="H133" s="72"/>
      <c r="I133" s="72"/>
      <c r="J133" s="72"/>
      <c r="K133" s="72"/>
      <c r="L133" s="72"/>
      <c r="M133" s="72"/>
      <c r="N133" s="1"/>
    </row>
    <row r="134" spans="2:14" s="67" customFormat="1" ht="12.75" hidden="1" outlineLevel="1">
      <c r="B134" s="87" t="s">
        <v>674</v>
      </c>
      <c r="C134" s="81" t="s">
        <v>256</v>
      </c>
      <c r="D134" s="85"/>
      <c r="E134" s="86"/>
      <c r="F134" s="74"/>
      <c r="G134" s="72"/>
      <c r="H134" s="72"/>
      <c r="I134" s="72"/>
      <c r="J134" s="72"/>
      <c r="K134" s="72"/>
      <c r="L134" s="72"/>
      <c r="M134" s="72"/>
      <c r="N134" s="1"/>
    </row>
    <row r="135" spans="2:14" ht="12.95" hidden="1" customHeight="1">
      <c r="B135" s="88" t="s">
        <v>68</v>
      </c>
      <c r="C135" s="81" t="s">
        <v>881</v>
      </c>
      <c r="D135" s="85"/>
      <c r="E135" s="86"/>
      <c r="F135" s="74"/>
      <c r="G135" s="72"/>
      <c r="H135" s="72"/>
      <c r="I135" s="72"/>
      <c r="J135" s="72"/>
      <c r="K135" s="72"/>
      <c r="L135" s="72"/>
      <c r="M135" s="72"/>
    </row>
  </sheetData>
  <phoneticPr fontId="4" type="noConversion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67</vt:i4>
      </vt:variant>
    </vt:vector>
  </HeadingPairs>
  <TitlesOfParts>
    <vt:vector size="72" baseType="lpstr">
      <vt:lpstr>Data</vt:lpstr>
      <vt:lpstr>Results</vt:lpstr>
      <vt:lpstr>Transfer (1G)</vt:lpstr>
      <vt:lpstr>Units + Abbrev</vt:lpstr>
      <vt:lpstr>Assumptions</vt:lpstr>
      <vt:lpstr>A</vt:lpstr>
      <vt:lpstr>Aux_Coal</vt:lpstr>
      <vt:lpstr>Aux_CoalR1</vt:lpstr>
      <vt:lpstr>Aux_CoalR2</vt:lpstr>
      <vt:lpstr>Aux_CoalR3</vt:lpstr>
      <vt:lpstr>Aux_CoalR4</vt:lpstr>
      <vt:lpstr>Aux_CoalR5</vt:lpstr>
      <vt:lpstr>Aux_CoalR5.new</vt:lpstr>
      <vt:lpstr>Aux_CoalR6</vt:lpstr>
      <vt:lpstr>Aux_CoalR7.1</vt:lpstr>
      <vt:lpstr>Aux_CoalR7.2</vt:lpstr>
      <vt:lpstr>Aux_CoalR8</vt:lpstr>
      <vt:lpstr>Aux_Diesel</vt:lpstr>
      <vt:lpstr>Aux_DieselOC</vt:lpstr>
      <vt:lpstr>Aux_Gas</vt:lpstr>
      <vt:lpstr>Aux_GasOC</vt:lpstr>
      <vt:lpstr>Aux_GasR1</vt:lpstr>
      <vt:lpstr>Aux_GasR2</vt:lpstr>
      <vt:lpstr>Aux_GasR3</vt:lpstr>
      <vt:lpstr>Aux_Hydro</vt:lpstr>
      <vt:lpstr>Aux_Lign</vt:lpstr>
      <vt:lpstr>Aux_LignR3</vt:lpstr>
      <vt:lpstr>Aux_Napt</vt:lpstr>
      <vt:lpstr>Aux_Nuclear</vt:lpstr>
      <vt:lpstr>Aux_Oil</vt:lpstr>
      <vt:lpstr>Data!Data</vt:lpstr>
      <vt:lpstr>Data_full</vt:lpstr>
      <vt:lpstr>Density_Diesel</vt:lpstr>
      <vt:lpstr>Density_DieselOC</vt:lpstr>
      <vt:lpstr>Density_Naphta</vt:lpstr>
      <vt:lpstr>Density_Oil</vt:lpstr>
      <vt:lpstr>GCV_Coal</vt:lpstr>
      <vt:lpstr>GCV_DieselOC</vt:lpstr>
      <vt:lpstr>GCV_Naphta</vt:lpstr>
      <vt:lpstr>GCV_Oil</vt:lpstr>
      <vt:lpstr>I22Density_Naphta</vt:lpstr>
      <vt:lpstr>kJ_kcal</vt:lpstr>
      <vt:lpstr>MJ_kWh</vt:lpstr>
      <vt:lpstr>Assumptions!Print_Area</vt:lpstr>
      <vt:lpstr>Data!Print_Area</vt:lpstr>
      <vt:lpstr>Results!Print_Area</vt:lpstr>
      <vt:lpstr>'Transfer (1G)'!Print_Area</vt:lpstr>
      <vt:lpstr>'Units + Abbrev'!Print_Area</vt:lpstr>
      <vt:lpstr>SpecCons_OillF2</vt:lpstr>
      <vt:lpstr>SpecCons_OillF2_Lign</vt:lpstr>
      <vt:lpstr>SpecEm_Coal</vt:lpstr>
      <vt:lpstr>SpecEm_CoalR1</vt:lpstr>
      <vt:lpstr>SpecEm_CoalR2</vt:lpstr>
      <vt:lpstr>SpecEm_CoalR3</vt:lpstr>
      <vt:lpstr>SpecEm_CoalR4</vt:lpstr>
      <vt:lpstr>SpecEm_CoalR5</vt:lpstr>
      <vt:lpstr>SpecEm_CoalR5.new</vt:lpstr>
      <vt:lpstr>SpecEm_CoalR6</vt:lpstr>
      <vt:lpstr>SpecEm_CoalR7.1</vt:lpstr>
      <vt:lpstr>SpecEm_CoalR7.2</vt:lpstr>
      <vt:lpstr>SpecEm_CoalR8</vt:lpstr>
      <vt:lpstr>SpecEm_DieselOC</vt:lpstr>
      <vt:lpstr>SpecEm_DieselR4</vt:lpstr>
      <vt:lpstr>SpecEm_GasOC</vt:lpstr>
      <vt:lpstr>SpecEm_GasR1</vt:lpstr>
      <vt:lpstr>SpecEm_GasR2</vt:lpstr>
      <vt:lpstr>SpecEm_GasR3</vt:lpstr>
      <vt:lpstr>SpecEm_Lignite</vt:lpstr>
      <vt:lpstr>SpecEm_LignR3</vt:lpstr>
      <vt:lpstr>SpecEm_Naphta</vt:lpstr>
      <vt:lpstr>Weight_BM</vt:lpstr>
      <vt:lpstr>Weight_OM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Electricity Authority</dc:creator>
  <cp:lastModifiedBy>harkaran singh</cp:lastModifiedBy>
  <cp:lastPrinted>2025-11-04T11:48:03Z</cp:lastPrinted>
  <dcterms:created xsi:type="dcterms:W3CDTF">2006-01-30T07:38:59Z</dcterms:created>
  <dcterms:modified xsi:type="dcterms:W3CDTF">2025-12-29T06:29:00Z</dcterms:modified>
</cp:coreProperties>
</file>