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firstSheet="1" activeTab="2"/>
  </bookViews>
  <sheets>
    <sheet name="Award 2016-17_Evaluation" sheetId="1" state="hidden" r:id="rId1"/>
    <sheet name="Formats-RF-1&amp;2" sheetId="2" r:id="rId2"/>
    <sheet name="Format-RF-3" sheetId="3" r:id="rId3"/>
  </sheets>
  <definedNames>
    <definedName name="_xlfn.IFERROR" hidden="1">#NAME?</definedName>
    <definedName name="Eval_RF1">'Award 2016-17_Evaluation'!$A$1:$AC$32</definedName>
    <definedName name="Eval_RF2">'Award 2016-17_Evaluation'!$A$42:$AB$73</definedName>
    <definedName name="Eval_RF3">'Award 2016-17_Evaluation'!$A$77:$AA$87</definedName>
    <definedName name="_xlnm.Print_Area" localSheetId="0">'Award 2016-17_Evaluation'!$A$4:$Z$32</definedName>
    <definedName name="rf1">'Award 2016-17_Evaluation'!$K$11</definedName>
  </definedNames>
  <calcPr fullCalcOnLoad="1"/>
</workbook>
</file>

<file path=xl/sharedStrings.xml><?xml version="1.0" encoding="utf-8"?>
<sst xmlns="http://schemas.openxmlformats.org/spreadsheetml/2006/main" count="658" uniqueCount="372">
  <si>
    <t>DT Metering</t>
  </si>
  <si>
    <t>DT failure rate</t>
  </si>
  <si>
    <t>Total marks for reliability</t>
  </si>
  <si>
    <t>Sl No</t>
  </si>
  <si>
    <t>Absolute AT&amp;C Loss (%)</t>
  </si>
  <si>
    <t>Total marks on ATC loss</t>
  </si>
  <si>
    <t>Revenue</t>
  </si>
  <si>
    <t>Expenditure</t>
  </si>
  <si>
    <t>Ratio Rev/Exp</t>
  </si>
  <si>
    <t>DTs</t>
  </si>
  <si>
    <t>DTs metered</t>
  </si>
  <si>
    <t>% DT metering</t>
  </si>
  <si>
    <t>Marks on DT metring</t>
  </si>
  <si>
    <t>No. of Consumers</t>
  </si>
  <si>
    <t>% cons. metered</t>
  </si>
  <si>
    <t>No. of outages</t>
  </si>
  <si>
    <t>Total outage duration (hrs)</t>
  </si>
  <si>
    <t>No. of feeders</t>
  </si>
  <si>
    <t>Average outage duration (hrs)</t>
  </si>
  <si>
    <t>Total DTs</t>
  </si>
  <si>
    <t>% DT failure</t>
  </si>
  <si>
    <t>Marks on DT failure</t>
  </si>
  <si>
    <t>Marks for  consumer metering</t>
  </si>
  <si>
    <t>Total marks for Metering</t>
  </si>
  <si>
    <t>DTs failed</t>
  </si>
  <si>
    <t>Av No. of Outages per feeder</t>
  </si>
  <si>
    <t>Total Marks</t>
  </si>
  <si>
    <t>Uttarpradesh</t>
  </si>
  <si>
    <t>NPCL</t>
  </si>
  <si>
    <t>Agriculture Consumer Metering</t>
  </si>
  <si>
    <t>No. of Ag. Consumers</t>
  </si>
  <si>
    <t>Consumers metered</t>
  </si>
  <si>
    <t>Marks for Ag. consumer metering</t>
  </si>
  <si>
    <t>TOD Metering</t>
  </si>
  <si>
    <t xml:space="preserve"> DSM Cell</t>
  </si>
  <si>
    <t>Marks DSM</t>
  </si>
  <si>
    <t>Andhra Pradesh</t>
  </si>
  <si>
    <t>STATE</t>
  </si>
  <si>
    <t>Name of DISCOM</t>
  </si>
  <si>
    <t>Total Input Energy (MU)</t>
  </si>
  <si>
    <t>APEPDCL</t>
  </si>
  <si>
    <t>Rank</t>
  </si>
  <si>
    <t>Delhi</t>
  </si>
  <si>
    <t>DT Check</t>
  </si>
  <si>
    <t>State</t>
  </si>
  <si>
    <t>DISCOM</t>
  </si>
  <si>
    <t xml:space="preserve">            </t>
  </si>
  <si>
    <t>% reduction in AT&amp;C losses over the previous year % loss figure</t>
  </si>
  <si>
    <t>Conferences/ Seminars</t>
  </si>
  <si>
    <t>Average cost of supply (Rs/kWh)</t>
  </si>
  <si>
    <t>Marks on ACS</t>
  </si>
  <si>
    <t>Total marks on financial turnaround</t>
  </si>
  <si>
    <t>Prepaid metering</t>
  </si>
  <si>
    <t>DELP</t>
  </si>
  <si>
    <t>Multiplying factor</t>
  </si>
  <si>
    <t>%LT Sales</t>
  </si>
  <si>
    <t>FINAL MARKS</t>
  </si>
  <si>
    <t>Reliability: Feeder outage duration and Average No. of Outages</t>
  </si>
  <si>
    <t>Consumer Metering (Other than Agricultural Consumer)</t>
  </si>
  <si>
    <t>Total no. of consumers</t>
  </si>
  <si>
    <t xml:space="preserve">Marks on ABS ATC </t>
  </si>
  <si>
    <t>2015-16</t>
  </si>
  <si>
    <t>2016-17</t>
  </si>
  <si>
    <t>Marks on  % ATC loss reduction</t>
  </si>
  <si>
    <t>Feeder Metering</t>
  </si>
  <si>
    <t>Marks on Feeder metring</t>
  </si>
  <si>
    <t>Feeders</t>
  </si>
  <si>
    <t>Feeders metered</t>
  </si>
  <si>
    <t>% Feeder metering</t>
  </si>
  <si>
    <t>Introduction of Smart meters</t>
  </si>
  <si>
    <t>Marks for Introduction of Smart meters</t>
  </si>
  <si>
    <t>No of smart meters installed</t>
  </si>
  <si>
    <t>SNLP</t>
  </si>
  <si>
    <t>Study on DSM</t>
  </si>
  <si>
    <t>Pilot Project on DSM</t>
  </si>
  <si>
    <t>Implementation of 1912</t>
  </si>
  <si>
    <t>Electrical accidents (Fatal and Non-Fatal) (Nos)</t>
  </si>
  <si>
    <t>Marks on Electrical accidents</t>
  </si>
  <si>
    <t>Marks for consumer care &amp; safety</t>
  </si>
  <si>
    <t>ABC</t>
  </si>
  <si>
    <t>PQR</t>
  </si>
  <si>
    <t>clause</t>
  </si>
  <si>
    <t>marks</t>
  </si>
  <si>
    <t>It enablement of Feeder  (%)</t>
  </si>
  <si>
    <t>Marks on IT enablement of feeders</t>
  </si>
  <si>
    <t>Marks on revenue to exp ratio</t>
  </si>
  <si>
    <t>% Ag.cons. metered</t>
  </si>
  <si>
    <t>Marks on Avg No. of Outages</t>
  </si>
  <si>
    <t>Marks on Avg. outage duration</t>
  </si>
  <si>
    <t>5a</t>
  </si>
  <si>
    <t>5b</t>
  </si>
  <si>
    <t>5c</t>
  </si>
  <si>
    <t>5d</t>
  </si>
  <si>
    <t>5e</t>
  </si>
  <si>
    <t>5f</t>
  </si>
  <si>
    <t>5g</t>
  </si>
  <si>
    <t>5h</t>
  </si>
  <si>
    <t>Total</t>
  </si>
  <si>
    <t>Checks</t>
  </si>
  <si>
    <t>feeder metering check</t>
  </si>
  <si>
    <t>DATA FOR AT&amp;C LOSSES</t>
  </si>
  <si>
    <t>SI. No.</t>
  </si>
  <si>
    <t>Item</t>
  </si>
  <si>
    <t>Unit</t>
  </si>
  <si>
    <t>MU</t>
  </si>
  <si>
    <t>Purchased from CPSU (figures at the Distribution periphery)</t>
  </si>
  <si>
    <t>Purchased from other utilities  and from Power exchanges (figures at the Distribution periphery)</t>
  </si>
  <si>
    <t>Rs. crores</t>
  </si>
  <si>
    <t>Collection efficiency</t>
  </si>
  <si>
    <t>%</t>
  </si>
  <si>
    <t xml:space="preserve">AT&amp;C losses </t>
  </si>
  <si>
    <t>B.</t>
  </si>
  <si>
    <t>FINANCIAL TURNAROUND</t>
  </si>
  <si>
    <t>Energy Input *</t>
  </si>
  <si>
    <t>Total Revenue earned</t>
  </si>
  <si>
    <t>Rs. crore</t>
  </si>
  <si>
    <t>Tariff income</t>
  </si>
  <si>
    <t>Non-tariff Income</t>
  </si>
  <si>
    <t>Other Income</t>
  </si>
  <si>
    <t>Total Expenditure</t>
  </si>
  <si>
    <t xml:space="preserve">Rs. crore </t>
  </si>
  <si>
    <t>Employees Cost</t>
  </si>
  <si>
    <t>A &amp; G Expenses</t>
  </si>
  <si>
    <t>Repair &amp; Maintenance Expenses</t>
  </si>
  <si>
    <t>Depreciation</t>
  </si>
  <si>
    <t>ROE</t>
  </si>
  <si>
    <t>Interest</t>
  </si>
  <si>
    <t>Power Purchase cost</t>
  </si>
  <si>
    <t>Average cost of supply (on input energy basis) during consideration year</t>
  </si>
  <si>
    <t>Rs/kWh</t>
  </si>
  <si>
    <t xml:space="preserve">                 </t>
  </si>
  <si>
    <t xml:space="preserve">       </t>
  </si>
  <si>
    <t xml:space="preserve"> ANNEXURE-II (3/7)</t>
  </si>
  <si>
    <t>C.</t>
  </si>
  <si>
    <t xml:space="preserve">METERING </t>
  </si>
  <si>
    <t>A1</t>
  </si>
  <si>
    <t>Total No. of DTs</t>
  </si>
  <si>
    <t>No.</t>
  </si>
  <si>
    <t>No. of DTs metered</t>
  </si>
  <si>
    <t>B1</t>
  </si>
  <si>
    <t xml:space="preserve">Total No. of consumers (excluding Agricultural consumers </t>
  </si>
  <si>
    <t>No. of consumers metered  (excluding Agricultural consumers)</t>
  </si>
  <si>
    <t>Total no. of agricultural consumers</t>
  </si>
  <si>
    <t>No. of agricultural consumers metered</t>
  </si>
  <si>
    <t>C1</t>
  </si>
  <si>
    <t>Total nos of Feeders metered</t>
  </si>
  <si>
    <t>No</t>
  </si>
  <si>
    <t>D1</t>
  </si>
  <si>
    <t>Total Nos of Smart meters introduced</t>
  </si>
  <si>
    <t>D.</t>
  </si>
  <si>
    <t>POWER SUPPLY and Reliability of Supply</t>
  </si>
  <si>
    <t xml:space="preserve">Total No. of 11 kV feeders </t>
  </si>
  <si>
    <t>Hrs</t>
  </si>
  <si>
    <t>* Shall include the DTs in operation only</t>
  </si>
  <si>
    <t>SI. No</t>
  </si>
  <si>
    <t>Details required</t>
  </si>
  <si>
    <t>Order for Creation of DSM cell in the Utility</t>
  </si>
  <si>
    <t>Indicate date of Creation of DSM cell</t>
  </si>
  <si>
    <t>Introduction of TOD metering by the Utility</t>
  </si>
  <si>
    <t>Indicate date of introduction  of TOD metering and no. of installations functional as on date.</t>
  </si>
  <si>
    <t>Indicate consumer category for which prepaid meters has been installed and no. of functional installations as on date</t>
  </si>
  <si>
    <t>Domestic Efficient Lighting Programme (DELP)</t>
  </si>
  <si>
    <t>Indicate whether the programme has been implemented or not - please indicate target and achievements</t>
  </si>
  <si>
    <t>Indicate whether the programme has been implemented or not  -please indicate target and achievements</t>
  </si>
  <si>
    <t>Indicate whether the Study has been conducted -please indicate the date of study , area covered and  status of acceptance for implementation</t>
  </si>
  <si>
    <t>Names of Pilot Projects undertaken by utility on DSM with details (date of start, completed or continued etc).</t>
  </si>
  <si>
    <t xml:space="preserve">Dissemination of information through Conferences /Seminars/Public Lectures </t>
  </si>
  <si>
    <t>Pamphlets circulated regarding the same may be enclosed</t>
  </si>
  <si>
    <t>G. No. of Consumers Served at Various Voltage Levels</t>
  </si>
  <si>
    <t>Voltage class</t>
  </si>
  <si>
    <t>No. of consumers served</t>
  </si>
  <si>
    <t>% Sales</t>
  </si>
  <si>
    <t>Above132KV</t>
  </si>
  <si>
    <t>132 kV</t>
  </si>
  <si>
    <t>66 kV</t>
  </si>
  <si>
    <t>33 kV</t>
  </si>
  <si>
    <t>11 kV</t>
  </si>
  <si>
    <t>415 V</t>
  </si>
  <si>
    <t>230 V</t>
  </si>
  <si>
    <t>H. Consumer Care and safety</t>
  </si>
  <si>
    <t>Safety of equipment, personnel and Consumers-Electrical accidents (Fatal accidents)</t>
  </si>
  <si>
    <t>Energy from State generation(figures at the Distribution periphery &amp; within Discom area)</t>
  </si>
  <si>
    <r>
      <t>Units Traded with other utilities(U</t>
    </r>
    <r>
      <rPr>
        <vertAlign val="subscript"/>
        <sz val="10"/>
        <rFont val="Arial"/>
        <family val="2"/>
      </rPr>
      <t>T</t>
    </r>
    <r>
      <rPr>
        <sz val="10"/>
        <rFont val="Arial"/>
        <family val="2"/>
      </rPr>
      <t>) (figures at Distribution periphery)</t>
    </r>
  </si>
  <si>
    <r>
      <t>Units Billed within utility licensed area(U</t>
    </r>
    <r>
      <rPr>
        <vertAlign val="subscript"/>
        <sz val="10"/>
        <rFont val="Arial"/>
        <family val="2"/>
      </rPr>
      <t>B</t>
    </r>
    <r>
      <rPr>
        <sz val="10"/>
        <rFont val="Arial"/>
        <family val="2"/>
      </rPr>
      <t>)</t>
    </r>
  </si>
  <si>
    <r>
      <t>Amount Billed within utility licensed area (A</t>
    </r>
    <r>
      <rPr>
        <vertAlign val="subscript"/>
        <sz val="10"/>
        <rFont val="Arial"/>
        <family val="2"/>
      </rPr>
      <t>B</t>
    </r>
    <r>
      <rPr>
        <sz val="10"/>
        <rFont val="Arial"/>
        <family val="2"/>
      </rPr>
      <t>)</t>
    </r>
  </si>
  <si>
    <r>
      <t>Amount realized within utility licensed area (A</t>
    </r>
    <r>
      <rPr>
        <vertAlign val="subscript"/>
        <sz val="10"/>
        <rFont val="Arial"/>
        <family val="2"/>
      </rPr>
      <t>R</t>
    </r>
    <r>
      <rPr>
        <sz val="10"/>
        <rFont val="Arial"/>
        <family val="2"/>
      </rPr>
      <t>)</t>
    </r>
  </si>
  <si>
    <r>
      <t>AT&amp;C losses (U</t>
    </r>
    <r>
      <rPr>
        <vertAlign val="subscript"/>
        <sz val="10"/>
        <rFont val="Arial"/>
        <family val="2"/>
      </rPr>
      <t>I</t>
    </r>
    <r>
      <rPr>
        <sz val="10"/>
        <rFont val="Arial"/>
        <family val="2"/>
      </rPr>
      <t xml:space="preserve"> - U</t>
    </r>
    <r>
      <rPr>
        <vertAlign val="subscript"/>
        <sz val="10"/>
        <rFont val="Arial"/>
        <family val="2"/>
      </rPr>
      <t xml:space="preserve">R </t>
    </r>
    <r>
      <rPr>
        <sz val="10"/>
        <rFont val="Arial"/>
        <family val="2"/>
      </rPr>
      <t>)</t>
    </r>
  </si>
  <si>
    <r>
      <t>Total input (UI</t>
    </r>
    <r>
      <rPr>
        <vertAlign val="subscript"/>
        <sz val="10"/>
        <rFont val="Arial"/>
        <family val="2"/>
      </rPr>
      <t>T</t>
    </r>
    <r>
      <rPr>
        <sz val="10"/>
        <rFont val="Arial"/>
        <family val="2"/>
      </rPr>
      <t>) =(1 +2 +3)</t>
    </r>
  </si>
  <si>
    <t xml:space="preserve">AT&amp;C losses {1-(UR/UI)}*100 </t>
  </si>
  <si>
    <r>
      <t>Total No. of distribution transformers (DT)</t>
    </r>
    <r>
      <rPr>
        <b/>
        <sz val="10"/>
        <rFont val="Arial"/>
        <family val="2"/>
      </rPr>
      <t xml:space="preserve"> *</t>
    </r>
  </si>
  <si>
    <r>
      <t>F.</t>
    </r>
    <r>
      <rPr>
        <sz val="10"/>
        <rFont val="Arial"/>
        <family val="2"/>
      </rPr>
      <t xml:space="preserve"> </t>
    </r>
    <r>
      <rPr>
        <b/>
        <sz val="10"/>
        <rFont val="Arial"/>
        <family val="2"/>
      </rPr>
      <t>Demand Side Management</t>
    </r>
  </si>
  <si>
    <r>
      <t xml:space="preserve">Note- </t>
    </r>
    <r>
      <rPr>
        <i/>
        <sz val="10"/>
        <rFont val="Arial"/>
        <family val="2"/>
      </rPr>
      <t>1) Consumers served at any other Voltage level may be included suitably.</t>
    </r>
  </si>
  <si>
    <r>
      <t>1.</t>
    </r>
    <r>
      <rPr>
        <sz val="10"/>
        <rFont val="Times New Roman"/>
        <family val="1"/>
      </rPr>
      <t xml:space="preserve"> </t>
    </r>
    <r>
      <rPr>
        <sz val="10"/>
        <rFont val="Arial"/>
        <family val="2"/>
      </rPr>
      <t>Implementation of 1912</t>
    </r>
  </si>
  <si>
    <r>
      <t>2.</t>
    </r>
    <r>
      <rPr>
        <sz val="10"/>
        <rFont val="Times New Roman"/>
        <family val="1"/>
      </rPr>
      <t xml:space="preserve"> </t>
    </r>
    <r>
      <rPr>
        <sz val="10"/>
        <rFont val="Arial"/>
        <family val="2"/>
      </rPr>
      <t>Nos of accidents-Fatal</t>
    </r>
  </si>
  <si>
    <r>
      <t>Units utilized within licensed area  (UI)= (UI</t>
    </r>
    <r>
      <rPr>
        <vertAlign val="subscript"/>
        <sz val="10"/>
        <rFont val="Arial"/>
        <family val="2"/>
      </rPr>
      <t>T</t>
    </r>
    <r>
      <rPr>
        <sz val="10"/>
        <rFont val="Arial"/>
        <family val="2"/>
      </rPr>
      <t xml:space="preserve"> - U</t>
    </r>
    <r>
      <rPr>
        <vertAlign val="subscript"/>
        <sz val="10"/>
        <rFont val="Arial"/>
        <family val="2"/>
      </rPr>
      <t>T</t>
    </r>
    <r>
      <rPr>
        <sz val="10"/>
        <rFont val="Arial"/>
        <family val="2"/>
      </rPr>
      <t>)</t>
    </r>
  </si>
  <si>
    <r>
      <t>Collection efficiency   (CE = 100*A</t>
    </r>
    <r>
      <rPr>
        <vertAlign val="subscript"/>
        <sz val="10"/>
        <rFont val="Arial"/>
        <family val="2"/>
      </rPr>
      <t>R</t>
    </r>
    <r>
      <rPr>
        <sz val="10"/>
        <rFont val="Arial"/>
        <family val="2"/>
      </rPr>
      <t>/A</t>
    </r>
    <r>
      <rPr>
        <vertAlign val="subscript"/>
        <sz val="10"/>
        <rFont val="Arial"/>
        <family val="2"/>
      </rPr>
      <t>B</t>
    </r>
    <r>
      <rPr>
        <sz val="10"/>
        <rFont val="Arial"/>
        <family val="2"/>
      </rPr>
      <t>)</t>
    </r>
  </si>
  <si>
    <r>
      <t>Units realized (U</t>
    </r>
    <r>
      <rPr>
        <vertAlign val="subscript"/>
        <sz val="10"/>
        <rFont val="Arial"/>
        <family val="2"/>
      </rPr>
      <t>R</t>
    </r>
    <r>
      <rPr>
        <sz val="10"/>
        <rFont val="Arial"/>
        <family val="2"/>
      </rPr>
      <t>) {(U</t>
    </r>
    <r>
      <rPr>
        <vertAlign val="subscript"/>
        <sz val="10"/>
        <rFont val="Arial"/>
        <family val="2"/>
      </rPr>
      <t>B</t>
    </r>
    <r>
      <rPr>
        <sz val="10"/>
        <rFont val="Arial"/>
        <family val="2"/>
      </rPr>
      <t xml:space="preserve"> x CE(%)}/100</t>
    </r>
  </si>
  <si>
    <t>Financial turn around 2016-17 Rs Crores</t>
  </si>
  <si>
    <t>IT enablement of feeders (Total Target (Nos)</t>
  </si>
  <si>
    <t>IT enablement of feeders Total Achieved (Nos)</t>
  </si>
  <si>
    <t>Nos</t>
  </si>
  <si>
    <t>Nos.</t>
  </si>
  <si>
    <t>IT enablement of feeders (%)</t>
  </si>
  <si>
    <t>Note : i) The amount at Sl.No.8 shall not include meter rent, wheeling and other charges and subsidy receivable from State Governments etc.ii)The amount at S.No. 9 shall include the subsidy received and shall not include last/previous year’s arrears</t>
  </si>
  <si>
    <t>ACS(Rs/Kwh)</t>
  </si>
  <si>
    <t>Total Nos</t>
  </si>
  <si>
    <t>A2</t>
  </si>
  <si>
    <t>B2</t>
  </si>
  <si>
    <t>C2</t>
  </si>
  <si>
    <t xml:space="preserve">Total nos of Feeders </t>
  </si>
  <si>
    <t>D2</t>
  </si>
  <si>
    <t>E1</t>
  </si>
  <si>
    <t>Ag. Cons. metered</t>
  </si>
  <si>
    <t>% LT sales</t>
  </si>
  <si>
    <t>Feeder (%)</t>
  </si>
  <si>
    <t>No of DTs</t>
  </si>
  <si>
    <t>No. of Feeders</t>
  </si>
  <si>
    <t>No. of Feeders metered</t>
  </si>
  <si>
    <t>No of Ag. Consumer metered</t>
  </si>
  <si>
    <t>Annexure-RF1</t>
  </si>
  <si>
    <t>National Street Lighting Programme (SLNP)</t>
  </si>
  <si>
    <t>Introduction of prepaid meters</t>
  </si>
  <si>
    <t>Name of DISCOM &amp; specify whether Govt. or Pvt.</t>
  </si>
  <si>
    <t>S.No</t>
  </si>
  <si>
    <t>RDF, Village</t>
  </si>
  <si>
    <t>Activities Covered by RDF</t>
  </si>
  <si>
    <t>metered service connections (%)</t>
  </si>
  <si>
    <t xml:space="preserve">Revenue management                 </t>
  </si>
  <si>
    <t>Ranking</t>
  </si>
  <si>
    <t>Revenue collected in Consideration year(%)</t>
  </si>
  <si>
    <t>Orissa</t>
  </si>
  <si>
    <t>NESCO, Odisha</t>
  </si>
  <si>
    <t>Akanksha Power and Infrastructure Pvt. Ltd., Khaira</t>
  </si>
  <si>
    <t xml:space="preserve">Sri Venkateswara Electrical Consumers Society, Seethampeta </t>
  </si>
  <si>
    <t>M/s.Saraswathi Electricals, Tadaka, Arakuvalley</t>
  </si>
  <si>
    <t>M/s Girimitra electricals , Tadaka,Arakuvalley</t>
  </si>
  <si>
    <t>NPCL- South, Bilaspur</t>
  </si>
  <si>
    <t>NPCL East, Surajpur</t>
  </si>
  <si>
    <t>NPCL-West-II, Tusyana</t>
  </si>
  <si>
    <t>Comprehensive Award Scheme for Rural Distribution Franchisee- 2016-2017(RF-3)</t>
  </si>
  <si>
    <t>AWARD SCHEME FOR PRIVATE DISCOMS : 2016-17 (RF-2)</t>
  </si>
  <si>
    <t>AWARD SCHEME FOR GOVT. DISCOMS : 2016-17 (RF-1)</t>
  </si>
  <si>
    <t xml:space="preserve">Proc. Of Power Through BST </t>
  </si>
  <si>
    <t xml:space="preserve">System Augmentation           </t>
  </si>
  <si>
    <t xml:space="preserve">Maintenance of Assets                </t>
  </si>
  <si>
    <t xml:space="preserve">Meter Installation              </t>
  </si>
  <si>
    <t xml:space="preserve">Meter Reading            </t>
  </si>
  <si>
    <t xml:space="preserve">Preparation of Bills             </t>
  </si>
  <si>
    <t xml:space="preserve">Disbursement of Bills                  </t>
  </si>
  <si>
    <t xml:space="preserve">Revenue Collection        </t>
  </si>
  <si>
    <t xml:space="preserve">Consumer Complaints  </t>
  </si>
  <si>
    <t>Eligibility</t>
  </si>
  <si>
    <t>village electrified</t>
  </si>
  <si>
    <t>Parameters for Performance Award Scheme for Rural Distribution Franchisees (RDFs)</t>
  </si>
  <si>
    <t xml:space="preserve"> (To be submitted to Distribution licensee by the franchisees)</t>
  </si>
  <si>
    <t>Sl. No.</t>
  </si>
  <si>
    <t>Particulars</t>
  </si>
  <si>
    <t>Remark/Response</t>
  </si>
  <si>
    <t>Name of the village, district and state</t>
  </si>
  <si>
    <t>Name of the franchisee</t>
  </si>
  <si>
    <t>Village declared electrified</t>
  </si>
  <si>
    <t>Yes/No</t>
  </si>
  <si>
    <t>Date of commencement of franchisee operation</t>
  </si>
  <si>
    <t>Type of Activity covered by Rural  Distribution Franchisee</t>
  </si>
  <si>
    <t xml:space="preserve">Procurement of power through Bulk Supply Tariff (BST) arrangement based on transparent process of bidding </t>
  </si>
  <si>
    <t xml:space="preserve">System augmentation </t>
  </si>
  <si>
    <t>Maintenance  of assets (sub-station, lines etc)</t>
  </si>
  <si>
    <t>Meter installation and service connections</t>
  </si>
  <si>
    <t xml:space="preserve">Meter reading </t>
  </si>
  <si>
    <t>Preparation of bills</t>
  </si>
  <si>
    <t>Revenue collection</t>
  </si>
  <si>
    <t>Consumer Complaints (fuse off call etc)</t>
  </si>
  <si>
    <t>Total input energy in franchisee area in consideration year (Million Units)</t>
  </si>
  <si>
    <t>Total input energy in franchisee area in previous year (Million Units)</t>
  </si>
  <si>
    <t>Sl.  No.</t>
  </si>
  <si>
    <t>Total No. of consumers at the end of consideration year</t>
  </si>
  <si>
    <t>No. of metered service connections at the end of consideration year</t>
  </si>
  <si>
    <t>Total No. of consumers at the end of previous year</t>
  </si>
  <si>
    <t>No. of metered service connections at the end of previous year</t>
  </si>
  <si>
    <t>Total amount collected in consideration year (Rs Lac)</t>
  </si>
  <si>
    <t xml:space="preserve">                         Annexure-II(3)</t>
  </si>
  <si>
    <t>Sl.No.</t>
  </si>
  <si>
    <t>Rs. Lacs.</t>
  </si>
  <si>
    <t>Statement of marks in respect of the best three Rural Distribution Franchisees(RDFs) for Performance Award Scheme for consideration Year</t>
  </si>
  <si>
    <t>(To be submitted by each Distribution Licensee to CEA)</t>
  </si>
  <si>
    <t>Name of Distribution Licensee</t>
  </si>
  <si>
    <t>Response and marks awarded in respect of RDF</t>
  </si>
  <si>
    <t>Remarks</t>
  </si>
  <si>
    <t>Ranked I</t>
  </si>
  <si>
    <t>Ranked II</t>
  </si>
  <si>
    <t>Ranked  III</t>
  </si>
  <si>
    <t>Area covered by RDF (Sq km)</t>
  </si>
  <si>
    <t>Whether the area covered by RDF is plain, hilly or a difficult terrain</t>
  </si>
  <si>
    <t>Metering of Service connections</t>
  </si>
  <si>
    <t xml:space="preserve">Revenue Management </t>
  </si>
  <si>
    <t>AT&amp;C Losses</t>
  </si>
  <si>
    <t xml:space="preserve">             </t>
  </si>
  <si>
    <t>(CE = 100*item 10.3/item 10.2)</t>
  </si>
  <si>
    <t>(item 10.1 x item 10.4)/100</t>
  </si>
  <si>
    <t>These details are also to be given in case there is only one RDF is operating as on date.</t>
  </si>
  <si>
    <r>
      <t xml:space="preserve">Disbursement of </t>
    </r>
    <r>
      <rPr>
        <i/>
        <sz val="10"/>
        <rFont val="Arial"/>
        <family val="2"/>
      </rPr>
      <t>bills</t>
    </r>
  </si>
  <si>
    <r>
      <t xml:space="preserve">Total amount billed in consideration </t>
    </r>
    <r>
      <rPr>
        <i/>
        <sz val="10"/>
        <rFont val="Arial"/>
        <family val="2"/>
      </rPr>
      <t>year</t>
    </r>
    <r>
      <rPr>
        <sz val="10"/>
        <rFont val="Arial"/>
        <family val="2"/>
      </rPr>
      <t xml:space="preserve"> (Rs Lac)</t>
    </r>
  </si>
  <si>
    <r>
      <t xml:space="preserve">Total amount billed in the year just prior to consideration </t>
    </r>
    <r>
      <rPr>
        <i/>
        <sz val="10"/>
        <rFont val="Arial"/>
        <family val="2"/>
      </rPr>
      <t>year</t>
    </r>
    <r>
      <rPr>
        <sz val="10"/>
        <rFont val="Arial"/>
        <family val="2"/>
      </rPr>
      <t xml:space="preserve"> (Rs Lac)</t>
    </r>
  </si>
  <si>
    <r>
      <t xml:space="preserve">Total amount collected in the year just prior to consideration </t>
    </r>
    <r>
      <rPr>
        <i/>
        <sz val="10"/>
        <rFont val="Arial"/>
        <family val="2"/>
      </rPr>
      <t>year</t>
    </r>
    <r>
      <rPr>
        <sz val="10"/>
        <rFont val="Arial"/>
        <family val="2"/>
      </rPr>
      <t xml:space="preserve"> (Rs Lac)</t>
    </r>
  </si>
  <si>
    <r>
      <t>Total input energy in franchisee area in consideration year (Million Units) (U</t>
    </r>
    <r>
      <rPr>
        <vertAlign val="subscript"/>
        <sz val="10"/>
        <rFont val="Arial"/>
        <family val="2"/>
      </rPr>
      <t>I</t>
    </r>
    <r>
      <rPr>
        <sz val="10"/>
        <rFont val="Arial"/>
        <family val="2"/>
      </rPr>
      <t>)</t>
    </r>
  </si>
  <si>
    <r>
      <t>Units Billed (U</t>
    </r>
    <r>
      <rPr>
        <vertAlign val="subscript"/>
        <sz val="10"/>
        <rFont val="Arial"/>
        <family val="2"/>
      </rPr>
      <t>B</t>
    </r>
    <r>
      <rPr>
        <sz val="10"/>
        <rFont val="Arial"/>
        <family val="2"/>
      </rPr>
      <t>)</t>
    </r>
  </si>
  <si>
    <r>
      <t>Amount Billed (A</t>
    </r>
    <r>
      <rPr>
        <vertAlign val="subscript"/>
        <sz val="10"/>
        <rFont val="Arial"/>
        <family val="2"/>
      </rPr>
      <t>B</t>
    </r>
    <r>
      <rPr>
        <sz val="10"/>
        <rFont val="Arial"/>
        <family val="2"/>
      </rPr>
      <t>)</t>
    </r>
  </si>
  <si>
    <r>
      <t>Amount realized (A</t>
    </r>
    <r>
      <rPr>
        <vertAlign val="subscript"/>
        <sz val="10"/>
        <rFont val="Arial"/>
        <family val="2"/>
      </rPr>
      <t>R</t>
    </r>
    <r>
      <rPr>
        <sz val="10"/>
        <rFont val="Arial"/>
        <family val="2"/>
      </rPr>
      <t>)</t>
    </r>
  </si>
  <si>
    <r>
      <t>Units realized (U</t>
    </r>
    <r>
      <rPr>
        <vertAlign val="subscript"/>
        <sz val="10"/>
        <rFont val="Arial"/>
        <family val="2"/>
      </rPr>
      <t>R</t>
    </r>
    <r>
      <rPr>
        <sz val="10"/>
        <rFont val="Arial"/>
        <family val="2"/>
      </rPr>
      <t>)=</t>
    </r>
  </si>
  <si>
    <r>
      <t xml:space="preserve">                                                                                                           </t>
    </r>
    <r>
      <rPr>
        <b/>
        <sz val="10"/>
        <rFont val="Arial"/>
        <family val="2"/>
      </rPr>
      <t xml:space="preserve">   Annexure III</t>
    </r>
  </si>
  <si>
    <r>
      <t xml:space="preserve">Type of Activity covered by Rural  Distribution Franchisee (marks 18, </t>
    </r>
    <r>
      <rPr>
        <sz val="10"/>
        <rFont val="Arial"/>
        <family val="2"/>
      </rPr>
      <t>2 marks for each of the activities from 5.1 to 5.9)</t>
    </r>
  </si>
  <si>
    <r>
      <t>Total input energy in franchisee area in consideration year (Million Units)(U</t>
    </r>
    <r>
      <rPr>
        <vertAlign val="subscript"/>
        <sz val="10"/>
        <rFont val="Arial"/>
        <family val="2"/>
      </rPr>
      <t>I</t>
    </r>
    <r>
      <rPr>
        <sz val="10"/>
        <rFont val="Arial"/>
        <family val="2"/>
      </rPr>
      <t>)</t>
    </r>
  </si>
  <si>
    <r>
      <t>Metered consumer as percentage of total consumers at the end of consideration year (</t>
    </r>
    <r>
      <rPr>
        <b/>
        <sz val="10"/>
        <rFont val="Arial"/>
        <family val="2"/>
      </rPr>
      <t>100*Item 8.2/Item 8.1) (marks 12)</t>
    </r>
  </si>
  <si>
    <r>
      <t>Metered consumer as percentage of total consumers at the end of previous year (</t>
    </r>
    <r>
      <rPr>
        <b/>
        <sz val="10"/>
        <rFont val="Arial"/>
        <family val="2"/>
      </rPr>
      <t>100*Item 8.5/ Item 8.4)</t>
    </r>
  </si>
  <si>
    <r>
      <t xml:space="preserve">Revenue collection as a </t>
    </r>
    <r>
      <rPr>
        <i/>
        <sz val="10"/>
        <rFont val="Arial"/>
        <family val="2"/>
      </rPr>
      <t>percentage of the</t>
    </r>
    <r>
      <rPr>
        <sz val="10"/>
        <rFont val="Arial"/>
        <family val="2"/>
      </rPr>
      <t xml:space="preserve"> billed amount for the </t>
    </r>
    <r>
      <rPr>
        <i/>
        <sz val="10"/>
        <rFont val="Arial"/>
        <family val="2"/>
      </rPr>
      <t xml:space="preserve">consideration </t>
    </r>
    <r>
      <rPr>
        <sz val="10"/>
        <rFont val="Arial"/>
        <family val="2"/>
      </rPr>
      <t>year (</t>
    </r>
    <r>
      <rPr>
        <b/>
        <sz val="10"/>
        <rFont val="Arial"/>
        <family val="2"/>
      </rPr>
      <t>100*Item 9.2/Item 9.1) (marks 30)</t>
    </r>
  </si>
  <si>
    <r>
      <t xml:space="preserve">Revenue collection as a </t>
    </r>
    <r>
      <rPr>
        <i/>
        <sz val="10"/>
        <rFont val="Arial"/>
        <family val="2"/>
      </rPr>
      <t>percentage of the</t>
    </r>
    <r>
      <rPr>
        <sz val="10"/>
        <rFont val="Arial"/>
        <family val="2"/>
      </rPr>
      <t xml:space="preserve"> billed amount in the year just prior to consideration </t>
    </r>
    <r>
      <rPr>
        <i/>
        <sz val="10"/>
        <rFont val="Arial"/>
        <family val="2"/>
      </rPr>
      <t>year</t>
    </r>
    <r>
      <rPr>
        <sz val="10"/>
        <rFont val="Arial"/>
        <family val="2"/>
      </rPr>
      <t xml:space="preserve"> (</t>
    </r>
    <r>
      <rPr>
        <b/>
        <sz val="10"/>
        <rFont val="Arial"/>
        <family val="2"/>
      </rPr>
      <t xml:space="preserve">100*Item 9.5/Item 9.4) </t>
    </r>
  </si>
  <si>
    <r>
      <t xml:space="preserve">Percentage point improvement (in revenue collection as a </t>
    </r>
    <r>
      <rPr>
        <i/>
        <sz val="10"/>
        <rFont val="Arial"/>
        <family val="2"/>
      </rPr>
      <t>percentage of the</t>
    </r>
    <r>
      <rPr>
        <sz val="10"/>
        <rFont val="Arial"/>
        <family val="2"/>
      </rPr>
      <t xml:space="preserve"> billed amount) in consideration year compared to the year just prior to consideration </t>
    </r>
    <r>
      <rPr>
        <i/>
        <sz val="10"/>
        <rFont val="Arial"/>
        <family val="2"/>
      </rPr>
      <t>year</t>
    </r>
    <r>
      <rPr>
        <sz val="10"/>
        <rFont val="Arial"/>
        <family val="2"/>
      </rPr>
      <t xml:space="preserve"> </t>
    </r>
    <r>
      <rPr>
        <b/>
        <sz val="10"/>
        <rFont val="Arial"/>
        <family val="2"/>
      </rPr>
      <t>(Item 9.3-Item 9.6) (marks 20)</t>
    </r>
  </si>
  <si>
    <r>
      <t xml:space="preserve">AT&amp;C losses </t>
    </r>
    <r>
      <rPr>
        <b/>
        <sz val="10"/>
        <rFont val="Arial"/>
        <family val="2"/>
      </rPr>
      <t>(item 6 – item 10.5</t>
    </r>
    <r>
      <rPr>
        <b/>
        <vertAlign val="subscript"/>
        <sz val="10"/>
        <rFont val="Arial"/>
        <family val="2"/>
      </rPr>
      <t xml:space="preserve"> </t>
    </r>
    <r>
      <rPr>
        <b/>
        <sz val="10"/>
        <rFont val="Arial"/>
        <family val="2"/>
      </rPr>
      <t>)</t>
    </r>
  </si>
  <si>
    <r>
      <t>{1-(item 10.5/item 6)}*100</t>
    </r>
    <r>
      <rPr>
        <sz val="10"/>
        <rFont val="Arial"/>
        <family val="2"/>
      </rPr>
      <t xml:space="preserve"> </t>
    </r>
    <r>
      <rPr>
        <b/>
        <sz val="10"/>
        <rFont val="Arial"/>
        <family val="2"/>
      </rPr>
      <t>(Marks 20)</t>
    </r>
  </si>
  <si>
    <r>
      <t>Note:</t>
    </r>
    <r>
      <rPr>
        <sz val="10"/>
        <rFont val="Arial"/>
        <family val="2"/>
      </rPr>
      <t xml:space="preserve"> </t>
    </r>
  </si>
  <si>
    <r>
      <t>a)</t>
    </r>
    <r>
      <rPr>
        <sz val="10"/>
        <rFont val="Times New Roman"/>
        <family val="1"/>
      </rPr>
      <t xml:space="preserve">    </t>
    </r>
    <r>
      <rPr>
        <sz val="10"/>
        <rFont val="Arial"/>
        <family val="2"/>
      </rPr>
      <t>A brief write-up indicating the highlights of Operation, Management, maintenance practice, Reliability and quality of power supply, System Strengthening and Augmentation, Feeder Monitoring, Smart metering, Capex, other innovation etc may be submitted in respect of the RDFs ranked I, II and III supporting the facts submitted.  Salient points of the village served, type of load, consumer categories, type of irrigation, climatic conditions, water table, usual hours of power supply, historical and geographical importance of the area may also be furnished along with the evaluation sheet in respect of RDFs ranked I, II and III.</t>
    </r>
  </si>
  <si>
    <r>
      <t>b)</t>
    </r>
    <r>
      <rPr>
        <sz val="10"/>
        <rFont val="Times New Roman"/>
        <family val="1"/>
      </rPr>
      <t xml:space="preserve">    </t>
    </r>
    <r>
      <rPr>
        <sz val="10"/>
        <rFont val="Arial"/>
        <family val="2"/>
      </rPr>
      <t>Total number of Rural Distribution Franchisees (RDFs) operating as on date and number of RDFs who have submitted the proposal to each Distribution Licensee may also be submitted.</t>
    </r>
  </si>
  <si>
    <t>No. of metered service connections at the end of  year</t>
  </si>
  <si>
    <r>
      <t>Metered consumer as percentage of total consumers at the end of year (</t>
    </r>
    <r>
      <rPr>
        <b/>
        <sz val="10"/>
        <rFont val="Arial"/>
        <family val="2"/>
      </rPr>
      <t>100*Item 2/Item 1)</t>
    </r>
  </si>
  <si>
    <r>
      <t xml:space="preserve">Total amount billed in  </t>
    </r>
    <r>
      <rPr>
        <i/>
        <sz val="10"/>
        <rFont val="Arial"/>
        <family val="2"/>
      </rPr>
      <t>year</t>
    </r>
    <r>
      <rPr>
        <sz val="10"/>
        <rFont val="Arial"/>
        <family val="2"/>
      </rPr>
      <t xml:space="preserve"> (Rs Lac)</t>
    </r>
  </si>
  <si>
    <t>Total amount collected in  year (Rs Lac)</t>
  </si>
  <si>
    <r>
      <t>Collection efficiency  (CE = 100*A</t>
    </r>
    <r>
      <rPr>
        <vertAlign val="subscript"/>
        <sz val="10"/>
        <rFont val="Arial"/>
        <family val="2"/>
      </rPr>
      <t>R</t>
    </r>
    <r>
      <rPr>
        <sz val="10"/>
        <rFont val="Arial"/>
        <family val="2"/>
      </rPr>
      <t>/A</t>
    </r>
    <r>
      <rPr>
        <vertAlign val="subscript"/>
        <sz val="10"/>
        <rFont val="Arial"/>
        <family val="2"/>
      </rPr>
      <t>B</t>
    </r>
    <r>
      <rPr>
        <sz val="10"/>
        <rFont val="Arial"/>
        <family val="2"/>
      </rPr>
      <t>)</t>
    </r>
  </si>
  <si>
    <r>
      <t>Units realized (U</t>
    </r>
    <r>
      <rPr>
        <vertAlign val="subscript"/>
        <sz val="10"/>
        <rFont val="Arial"/>
        <family val="2"/>
      </rPr>
      <t>R</t>
    </r>
    <r>
      <rPr>
        <sz val="10"/>
        <rFont val="Arial"/>
        <family val="2"/>
      </rPr>
      <t>)={U</t>
    </r>
    <r>
      <rPr>
        <vertAlign val="subscript"/>
        <sz val="10"/>
        <rFont val="Arial"/>
        <family val="2"/>
      </rPr>
      <t>B</t>
    </r>
    <r>
      <rPr>
        <sz val="10"/>
        <rFont val="Arial"/>
        <family val="2"/>
      </rPr>
      <t xml:space="preserve"> x CE(%)}/100</t>
    </r>
  </si>
  <si>
    <r>
      <t>AT&amp;C losses {1-(U</t>
    </r>
    <r>
      <rPr>
        <vertAlign val="subscript"/>
        <sz val="10"/>
        <rFont val="Arial"/>
        <family val="2"/>
      </rPr>
      <t>R</t>
    </r>
    <r>
      <rPr>
        <sz val="10"/>
        <rFont val="Arial"/>
        <family val="2"/>
      </rPr>
      <t>/U</t>
    </r>
    <r>
      <rPr>
        <vertAlign val="subscript"/>
        <sz val="10"/>
        <rFont val="Arial"/>
        <family val="2"/>
      </rPr>
      <t>I</t>
    </r>
    <r>
      <rPr>
        <sz val="10"/>
        <rFont val="Arial"/>
        <family val="2"/>
      </rPr>
      <t>)}*100</t>
    </r>
  </si>
  <si>
    <r>
      <t xml:space="preserve">Revenue collection as a </t>
    </r>
    <r>
      <rPr>
        <i/>
        <sz val="10"/>
        <rFont val="Arial"/>
        <family val="2"/>
      </rPr>
      <t>percentage of the</t>
    </r>
    <r>
      <rPr>
        <sz val="10"/>
        <rFont val="Arial"/>
        <family val="2"/>
      </rPr>
      <t xml:space="preserve"> billed amount for the </t>
    </r>
    <r>
      <rPr>
        <i/>
        <sz val="10"/>
        <rFont val="Arial"/>
        <family val="2"/>
      </rPr>
      <t xml:space="preserve"> </t>
    </r>
    <r>
      <rPr>
        <sz val="10"/>
        <rFont val="Arial"/>
        <family val="2"/>
      </rPr>
      <t>year (</t>
    </r>
    <r>
      <rPr>
        <b/>
        <sz val="10"/>
        <rFont val="Arial"/>
        <family val="2"/>
      </rPr>
      <t>100*Item 5/Item 4)</t>
    </r>
  </si>
  <si>
    <r>
      <t xml:space="preserve">Percentage point improvement (in revenue collection as a </t>
    </r>
    <r>
      <rPr>
        <i/>
        <sz val="10"/>
        <rFont val="Arial"/>
        <family val="2"/>
      </rPr>
      <t>percentage of the</t>
    </r>
    <r>
      <rPr>
        <sz val="10"/>
        <rFont val="Arial"/>
        <family val="2"/>
      </rPr>
      <t xml:space="preserve"> billed amount) in consideration year compared to the year just prior to consideration </t>
    </r>
    <r>
      <rPr>
        <i/>
        <sz val="10"/>
        <rFont val="Arial"/>
        <family val="2"/>
      </rPr>
      <t>year</t>
    </r>
  </si>
  <si>
    <t>AT&amp;C losses  for RDF</t>
  </si>
  <si>
    <t>YES</t>
  </si>
  <si>
    <t xml:space="preserve">MARKS FOR </t>
  </si>
  <si>
    <t>no of consumers</t>
  </si>
  <si>
    <t>AT&amp;C losses for parent Discom</t>
  </si>
  <si>
    <t>Avg. hours of power supply for parent Discom</t>
  </si>
  <si>
    <t>Avg. hours of power supply  for RDF</t>
  </si>
  <si>
    <t>Revenue collection in Consideration year(%)</t>
  </si>
  <si>
    <t>Increase in revenue collection wrt to previous year(%)</t>
  </si>
  <si>
    <t>mf</t>
  </si>
  <si>
    <t>AT&amp;C loss for consideration year</t>
  </si>
  <si>
    <t>AT&amp;C loss for consideration year (%)</t>
  </si>
  <si>
    <t>Revenue collection in consideration year</t>
  </si>
  <si>
    <t>Metered service connections</t>
  </si>
  <si>
    <t>2.1.1</t>
  </si>
  <si>
    <t>2.1.2</t>
  </si>
  <si>
    <t>2.1.3</t>
  </si>
  <si>
    <t>2.1.4</t>
  </si>
  <si>
    <t>2.1.5</t>
  </si>
  <si>
    <t>2.1.6</t>
  </si>
  <si>
    <t>2.1.7</t>
  </si>
  <si>
    <t>2.1.8</t>
  </si>
  <si>
    <t>2.1.9</t>
  </si>
  <si>
    <t>Improvement in Revenue collection wrt previous year</t>
  </si>
  <si>
    <t>AT&amp;C loss</t>
  </si>
  <si>
    <t>Format for submission of data for Award scheme in Distribution for RF-1(Govt. Discoms) &amp; RF-2(Private Discoms) (delete whatever is not applicable)</t>
  </si>
  <si>
    <t>A</t>
  </si>
  <si>
    <t>* Same energy input as at Sr. No. 4 of A</t>
  </si>
  <si>
    <t>Note : pdf documents attached links can be provided above.</t>
  </si>
  <si>
    <t>Document Links</t>
  </si>
  <si>
    <t>YES/NO</t>
  </si>
  <si>
    <t>2) Total Nos. given here shall match with the figures at C:C1+D1</t>
  </si>
  <si>
    <t>B</t>
  </si>
  <si>
    <t>C</t>
  </si>
  <si>
    <t>Data to be filled in the formats given below. Please do not delete the formula links in above format.</t>
  </si>
  <si>
    <t>2017-18</t>
  </si>
  <si>
    <t>Financial turn around 2017-18 Rs Crores</t>
  </si>
  <si>
    <t>Total No. of outages of 11 kV feeders (in 2017-18)</t>
  </si>
  <si>
    <t>No. of distribution transformers failed (during 2017-18) *</t>
  </si>
  <si>
    <t>Summation of duration of outages of all the 11 kV feeders ( in 2017-18)</t>
  </si>
  <si>
    <r>
      <t xml:space="preserve">Consideration </t>
    </r>
    <r>
      <rPr>
        <sz val="10"/>
        <rFont val="Arial"/>
        <family val="2"/>
      </rPr>
      <t>year :2017-18</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</si>
</sst>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00_);_(&quot;€&quot;\ * \(#,##0.00\);_(&quot;€&quot;\ * &quot;-&quot;??_);_(@_)"/>
    <numFmt numFmtId="179" formatCode="_(&quot;€&quot;\ * #,##0_);_(&quot;€&quot;\ * \(#,##0\);_(&quot;€&quot;\ * &quot;-&quot;_);_(@_)"/>
    <numFmt numFmtId="180" formatCode="0.0"/>
    <numFmt numFmtId="181" formatCode="0.000"/>
    <numFmt numFmtId="182" formatCode="0.0000"/>
    <numFmt numFmtId="183" formatCode="0.00000"/>
    <numFmt numFmtId="184" formatCode="[$-409]h:mm:ss\ AM/PM"/>
    <numFmt numFmtId="185" formatCode="[$-409]dddd\,\ mmmm\ dd\,\ yyyy"/>
    <numFmt numFmtId="186" formatCode="0.000000"/>
    <numFmt numFmtId="187" formatCode="_(* #,##0_);_(* \(#,##0\);_(* &quot;-&quot;??_);_(@_)"/>
    <numFmt numFmtId="188" formatCode="&quot;Yes&quot;;&quot;Yes&quot;;&quot;No&quot;"/>
    <numFmt numFmtId="189" formatCode="&quot;True&quot;;&quot;True&quot;;&quot;False&quot;"/>
    <numFmt numFmtId="190" formatCode="&quot;On&quot;;&quot;On&quot;;&quot;Off&quot;"/>
    <numFmt numFmtId="191" formatCode="[$€-2]\ #,##0.00_);[Red]\([$€-2]\ #,##0.00\)"/>
    <numFmt numFmtId="192" formatCode="0&quot;,&quot;00&quot;,&quot;##?"/>
    <numFmt numFmtId="193" formatCode="0.00000000"/>
    <numFmt numFmtId="194" formatCode="0.0000000"/>
    <numFmt numFmtId="195" formatCode="[hh]:mm"/>
    <numFmt numFmtId="196" formatCode="0.000000000"/>
    <numFmt numFmtId="197" formatCode="0.0000000000"/>
    <numFmt numFmtId="198" formatCode="_(* #,##0.0_);_(* \(#,##0.0\);_(* &quot;-&quot;??_);_(@_)"/>
  </numFmts>
  <fonts count="86">
    <font>
      <sz val="10"/>
      <name val="Arial"/>
      <family val="0"/>
    </font>
    <font>
      <u val="single"/>
      <sz val="10"/>
      <color indexed="36"/>
      <name val="Arial"/>
      <family val="2"/>
    </font>
    <font>
      <u val="single"/>
      <sz val="10"/>
      <color indexed="12"/>
      <name val="Arial"/>
      <family val="2"/>
    </font>
    <font>
      <sz val="12"/>
      <name val="Arial"/>
      <family val="2"/>
    </font>
    <font>
      <b/>
      <sz val="12"/>
      <name val="Arial"/>
      <family val="2"/>
    </font>
    <font>
      <b/>
      <sz val="10"/>
      <name val="Arial"/>
      <family val="2"/>
    </font>
    <font>
      <sz val="12"/>
      <color indexed="53"/>
      <name val="Arial"/>
      <family val="2"/>
    </font>
    <font>
      <b/>
      <sz val="11"/>
      <name val="Arial"/>
      <family val="2"/>
    </font>
    <font>
      <sz val="11"/>
      <name val="Arial"/>
      <family val="2"/>
    </font>
    <font>
      <b/>
      <sz val="12"/>
      <color indexed="10"/>
      <name val="Arial"/>
      <family val="2"/>
    </font>
    <font>
      <sz val="12"/>
      <color indexed="10"/>
      <name val="Arial"/>
      <family val="2"/>
    </font>
    <font>
      <vertAlign val="subscript"/>
      <sz val="10"/>
      <name val="Arial"/>
      <family val="2"/>
    </font>
    <font>
      <i/>
      <sz val="10"/>
      <name val="Arial"/>
      <family val="2"/>
    </font>
    <font>
      <sz val="10"/>
      <name val="Times New Roman"/>
      <family val="1"/>
    </font>
    <font>
      <sz val="10"/>
      <name val="Calibri"/>
      <family val="2"/>
    </font>
    <font>
      <b/>
      <sz val="16"/>
      <name val="Arial"/>
      <family val="2"/>
    </font>
    <font>
      <b/>
      <vertAlign val="sub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62"/>
      <name val="Arial"/>
      <family val="2"/>
    </font>
    <font>
      <b/>
      <sz val="12"/>
      <color indexed="62"/>
      <name val="Arial"/>
      <family val="2"/>
    </font>
    <font>
      <b/>
      <sz val="10"/>
      <color indexed="62"/>
      <name val="Arial"/>
      <family val="2"/>
    </font>
    <font>
      <sz val="10"/>
      <color indexed="10"/>
      <name val="Arial"/>
      <family val="2"/>
    </font>
    <font>
      <sz val="10"/>
      <color indexed="62"/>
      <name val="Arial"/>
      <family val="2"/>
    </font>
    <font>
      <sz val="12"/>
      <color indexed="10"/>
      <name val="Calibri"/>
      <family val="2"/>
    </font>
    <font>
      <sz val="11"/>
      <color indexed="10"/>
      <name val="Arial"/>
      <family val="2"/>
    </font>
    <font>
      <sz val="12"/>
      <color indexed="10"/>
      <name val="Times New Roman"/>
      <family val="1"/>
    </font>
    <font>
      <sz val="11"/>
      <color indexed="10"/>
      <name val="Verdana"/>
      <family val="2"/>
    </font>
    <font>
      <sz val="14"/>
      <color indexed="10"/>
      <name val="Bookman Old Style"/>
      <family val="1"/>
    </font>
    <font>
      <sz val="12"/>
      <color indexed="10"/>
      <name val="Tahoma"/>
      <family val="2"/>
    </font>
    <font>
      <sz val="10"/>
      <color indexed="8"/>
      <name val="Arial"/>
      <family val="2"/>
    </font>
    <font>
      <b/>
      <sz val="10"/>
      <color indexed="8"/>
      <name val="Arial"/>
      <family val="2"/>
    </font>
    <font>
      <b/>
      <sz val="12"/>
      <color indexed="8"/>
      <name val="Arial"/>
      <family val="2"/>
    </font>
    <font>
      <b/>
      <sz val="10"/>
      <color indexed="10"/>
      <name val="Arial"/>
      <family val="2"/>
    </font>
    <font>
      <sz val="10"/>
      <color indexed="44"/>
      <name val="Arial"/>
      <family val="2"/>
    </font>
    <font>
      <b/>
      <sz val="12"/>
      <color indexed="4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FF0000"/>
      <name val="Arial"/>
      <family val="2"/>
    </font>
    <font>
      <sz val="12"/>
      <color theme="4" tint="-0.4999699890613556"/>
      <name val="Arial"/>
      <family val="2"/>
    </font>
    <font>
      <b/>
      <sz val="12"/>
      <color theme="4" tint="-0.4999699890613556"/>
      <name val="Arial"/>
      <family val="2"/>
    </font>
    <font>
      <b/>
      <sz val="10"/>
      <color theme="4" tint="-0.4999699890613556"/>
      <name val="Arial"/>
      <family val="2"/>
    </font>
    <font>
      <sz val="10"/>
      <color rgb="FFFF0000"/>
      <name val="Arial"/>
      <family val="2"/>
    </font>
    <font>
      <sz val="10"/>
      <color theme="4" tint="-0.4999699890613556"/>
      <name val="Arial"/>
      <family val="2"/>
    </font>
    <font>
      <sz val="12"/>
      <color rgb="FFFF0000"/>
      <name val="Calibri"/>
      <family val="2"/>
    </font>
    <font>
      <sz val="11"/>
      <color rgb="FFFF0000"/>
      <name val="Arial"/>
      <family val="2"/>
    </font>
    <font>
      <sz val="12"/>
      <color rgb="FFFF0000"/>
      <name val="Times New Roman"/>
      <family val="1"/>
    </font>
    <font>
      <sz val="11"/>
      <color rgb="FFFF0000"/>
      <name val="Verdana"/>
      <family val="2"/>
    </font>
    <font>
      <sz val="14"/>
      <color rgb="FFFF0000"/>
      <name val="Bookman Old Style"/>
      <family val="1"/>
    </font>
    <font>
      <sz val="12"/>
      <color rgb="FFFF0000"/>
      <name val="Tahoma"/>
      <family val="2"/>
    </font>
    <font>
      <sz val="10"/>
      <color theme="1"/>
      <name val="Arial"/>
      <family val="2"/>
    </font>
    <font>
      <b/>
      <sz val="10"/>
      <color theme="1"/>
      <name val="Arial"/>
      <family val="2"/>
    </font>
    <font>
      <b/>
      <sz val="12"/>
      <color theme="1"/>
      <name val="Arial"/>
      <family val="2"/>
    </font>
    <font>
      <b/>
      <sz val="10"/>
      <color rgb="FFFF0000"/>
      <name val="Arial"/>
      <family val="2"/>
    </font>
    <font>
      <sz val="10"/>
      <color theme="4" tint="0.39998000860214233"/>
      <name val="Arial"/>
      <family val="2"/>
    </font>
    <font>
      <b/>
      <sz val="12"/>
      <color theme="4" tint="0.3999800086021423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2" tint="-0.0999699980020523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thin"/>
      <top style="thin"/>
      <bottom style="thin"/>
    </border>
    <border>
      <left>
        <color indexed="63"/>
      </left>
      <right style="medium"/>
      <top>
        <color indexed="63"/>
      </top>
      <bottom style="medium"/>
    </border>
    <border>
      <left>
        <color indexed="63"/>
      </left>
      <right>
        <color indexed="63"/>
      </right>
      <top style="medium"/>
      <bottom style="medium"/>
    </border>
    <border>
      <left style="medium"/>
      <right style="medium"/>
      <top>
        <color indexed="63"/>
      </top>
      <bottom style="medium"/>
    </border>
    <border>
      <left style="thin"/>
      <right style="thin"/>
      <top style="thin"/>
      <bottom>
        <color indexed="63"/>
      </bottom>
    </border>
    <border>
      <left>
        <color indexed="63"/>
      </left>
      <right style="thin"/>
      <top style="thin"/>
      <bottom>
        <color indexed="63"/>
      </bottom>
    </border>
    <border>
      <left/>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medium"/>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51"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72">
    <xf numFmtId="0" fontId="0" fillId="0" borderId="0" xfId="0" applyAlignment="1">
      <alignment/>
    </xf>
    <xf numFmtId="0" fontId="3" fillId="0" borderId="10" xfId="0" applyFont="1" applyFill="1" applyBorder="1" applyAlignment="1">
      <alignment vertical="top"/>
    </xf>
    <xf numFmtId="0" fontId="3" fillId="0" borderId="10" xfId="0" applyFont="1" applyFill="1" applyBorder="1" applyAlignment="1">
      <alignment horizontal="center" vertical="top"/>
    </xf>
    <xf numFmtId="0" fontId="4" fillId="0" borderId="10" xfId="0" applyFont="1" applyFill="1" applyBorder="1" applyAlignment="1">
      <alignment vertical="top"/>
    </xf>
    <xf numFmtId="0" fontId="3" fillId="0" borderId="10" xfId="0" applyFont="1" applyBorder="1" applyAlignment="1">
      <alignment horizontal="center" vertical="top"/>
    </xf>
    <xf numFmtId="0" fontId="4" fillId="0" borderId="0" xfId="0" applyFont="1" applyAlignment="1">
      <alignment vertical="top"/>
    </xf>
    <xf numFmtId="0" fontId="3" fillId="0" borderId="0" xfId="0" applyFont="1" applyAlignment="1">
      <alignment vertical="top"/>
    </xf>
    <xf numFmtId="0" fontId="3" fillId="0" borderId="0" xfId="0" applyFont="1" applyFill="1" applyAlignment="1">
      <alignment vertical="top"/>
    </xf>
    <xf numFmtId="0" fontId="4" fillId="0" borderId="0" xfId="0" applyFont="1" applyFill="1" applyAlignment="1">
      <alignment vertical="top"/>
    </xf>
    <xf numFmtId="0" fontId="3" fillId="0" borderId="10" xfId="0" applyFont="1" applyBorder="1" applyAlignment="1">
      <alignment vertical="top"/>
    </xf>
    <xf numFmtId="0" fontId="3" fillId="0" borderId="0" xfId="0" applyFont="1" applyAlignment="1">
      <alignment vertical="top"/>
    </xf>
    <xf numFmtId="0" fontId="4" fillId="0" borderId="10" xfId="0" applyFont="1" applyBorder="1" applyAlignment="1">
      <alignment vertical="top"/>
    </xf>
    <xf numFmtId="0" fontId="3" fillId="0" borderId="0" xfId="0" applyFont="1" applyBorder="1" applyAlignment="1">
      <alignment vertical="top"/>
    </xf>
    <xf numFmtId="0" fontId="3" fillId="0" borderId="0" xfId="0" applyFont="1" applyFill="1" applyBorder="1" applyAlignment="1">
      <alignment vertical="top"/>
    </xf>
    <xf numFmtId="0" fontId="3" fillId="0" borderId="0" xfId="0" applyFont="1" applyBorder="1" applyAlignment="1">
      <alignment vertical="top"/>
    </xf>
    <xf numFmtId="0" fontId="3" fillId="0" borderId="0" xfId="0" applyFont="1" applyFill="1" applyBorder="1" applyAlignment="1">
      <alignment horizontal="center" vertical="top"/>
    </xf>
    <xf numFmtId="0" fontId="3" fillId="0" borderId="0" xfId="0" applyFont="1" applyAlignment="1">
      <alignment horizontal="center" vertical="top"/>
    </xf>
    <xf numFmtId="0" fontId="10" fillId="0" borderId="0" xfId="0" applyFont="1" applyAlignment="1">
      <alignment vertical="top"/>
    </xf>
    <xf numFmtId="0" fontId="8" fillId="0" borderId="0" xfId="0" applyFont="1" applyAlignment="1">
      <alignment vertical="top"/>
    </xf>
    <xf numFmtId="2" fontId="68" fillId="0" borderId="11" xfId="0" applyNumberFormat="1" applyFont="1" applyFill="1" applyBorder="1" applyAlignment="1">
      <alignment horizontal="center" vertical="top"/>
    </xf>
    <xf numFmtId="2" fontId="69" fillId="0" borderId="11" xfId="0" applyNumberFormat="1" applyFont="1" applyFill="1" applyBorder="1" applyAlignment="1">
      <alignment horizontal="center" vertical="top"/>
    </xf>
    <xf numFmtId="0" fontId="70" fillId="0" borderId="10" xfId="0" applyFont="1" applyBorder="1" applyAlignment="1">
      <alignment vertical="top"/>
    </xf>
    <xf numFmtId="0" fontId="70" fillId="0" borderId="0" xfId="0" applyFont="1" applyAlignment="1">
      <alignment vertical="top"/>
    </xf>
    <xf numFmtId="182" fontId="69" fillId="0" borderId="11" xfId="0" applyNumberFormat="1" applyFont="1" applyFill="1" applyBorder="1" applyAlignment="1">
      <alignment horizontal="center" vertical="top"/>
    </xf>
    <xf numFmtId="2" fontId="69" fillId="0" borderId="11" xfId="0" applyNumberFormat="1" applyFont="1" applyFill="1" applyBorder="1" applyAlignment="1">
      <alignment horizontal="left" vertical="top"/>
    </xf>
    <xf numFmtId="1" fontId="69" fillId="0" borderId="11" xfId="0" applyNumberFormat="1" applyFont="1" applyFill="1" applyBorder="1" applyAlignment="1">
      <alignment horizontal="center" vertical="top"/>
    </xf>
    <xf numFmtId="0" fontId="69" fillId="0" borderId="11" xfId="0" applyFont="1" applyBorder="1" applyAlignment="1">
      <alignment horizontal="center" vertical="top"/>
    </xf>
    <xf numFmtId="0" fontId="69" fillId="0" borderId="11" xfId="0" applyFont="1" applyBorder="1" applyAlignment="1">
      <alignment vertical="top"/>
    </xf>
    <xf numFmtId="0" fontId="3" fillId="15" borderId="0" xfId="0" applyFont="1" applyFill="1" applyAlignment="1">
      <alignment vertical="top"/>
    </xf>
    <xf numFmtId="0" fontId="4" fillId="17" borderId="0" xfId="0" applyFont="1" applyFill="1" applyAlignment="1">
      <alignment vertical="top"/>
    </xf>
    <xf numFmtId="0" fontId="4" fillId="13" borderId="0" xfId="0" applyFont="1" applyFill="1" applyBorder="1" applyAlignment="1">
      <alignment vertical="top"/>
    </xf>
    <xf numFmtId="180" fontId="4" fillId="0" borderId="0" xfId="0" applyNumberFormat="1" applyFont="1" applyBorder="1" applyAlignment="1">
      <alignment horizontal="center" vertical="top"/>
    </xf>
    <xf numFmtId="0" fontId="4" fillId="0" borderId="0" xfId="0" applyFont="1" applyBorder="1" applyAlignment="1">
      <alignment vertical="top" wrapText="1"/>
    </xf>
    <xf numFmtId="0" fontId="4" fillId="0" borderId="0" xfId="0" applyFont="1" applyBorder="1" applyAlignment="1">
      <alignment vertical="top" wrapText="1"/>
    </xf>
    <xf numFmtId="2" fontId="68" fillId="0" borderId="0" xfId="0" applyNumberFormat="1" applyFont="1" applyFill="1" applyBorder="1" applyAlignment="1">
      <alignment horizontal="center" vertical="top"/>
    </xf>
    <xf numFmtId="0" fontId="9" fillId="0" borderId="12" xfId="0" applyFont="1" applyFill="1" applyBorder="1" applyAlignment="1">
      <alignment horizontal="center" vertical="top"/>
    </xf>
    <xf numFmtId="0" fontId="10" fillId="0" borderId="12" xfId="0" applyFont="1" applyFill="1" applyBorder="1" applyAlignment="1">
      <alignment vertical="top"/>
    </xf>
    <xf numFmtId="0" fontId="3" fillId="0" borderId="12" xfId="0" applyFont="1" applyFill="1" applyBorder="1" applyAlignment="1">
      <alignment vertical="top"/>
    </xf>
    <xf numFmtId="0" fontId="4" fillId="17" borderId="0" xfId="0" applyFont="1" applyFill="1" applyBorder="1" applyAlignment="1">
      <alignment vertical="top"/>
    </xf>
    <xf numFmtId="180" fontId="4" fillId="17" borderId="0" xfId="0" applyNumberFormat="1" applyFont="1" applyFill="1" applyBorder="1" applyAlignment="1">
      <alignment horizontal="center" vertical="top"/>
    </xf>
    <xf numFmtId="0" fontId="4" fillId="17" borderId="0" xfId="0" applyFont="1" applyFill="1" applyBorder="1" applyAlignment="1">
      <alignment vertical="top" wrapText="1"/>
    </xf>
    <xf numFmtId="0" fontId="4" fillId="17" borderId="0" xfId="0" applyFont="1" applyFill="1" applyBorder="1" applyAlignment="1">
      <alignment vertical="top" wrapText="1"/>
    </xf>
    <xf numFmtId="2" fontId="68" fillId="17" borderId="0" xfId="0" applyNumberFormat="1" applyFont="1" applyFill="1" applyBorder="1" applyAlignment="1">
      <alignment horizontal="center" vertical="top"/>
    </xf>
    <xf numFmtId="0" fontId="3" fillId="8" borderId="0" xfId="0" applyFont="1" applyFill="1" applyAlignment="1">
      <alignment vertical="top"/>
    </xf>
    <xf numFmtId="0" fontId="3" fillId="5" borderId="0" xfId="0" applyFont="1" applyFill="1" applyAlignment="1">
      <alignment vertical="top"/>
    </xf>
    <xf numFmtId="0" fontId="3" fillId="11" borderId="0" xfId="0" applyFont="1" applyFill="1" applyAlignment="1">
      <alignment vertical="top"/>
    </xf>
    <xf numFmtId="0" fontId="4" fillId="0" borderId="0" xfId="0" applyFont="1" applyAlignment="1">
      <alignment vertical="top"/>
    </xf>
    <xf numFmtId="0" fontId="4" fillId="15" borderId="0" xfId="0" applyFont="1" applyFill="1" applyAlignment="1">
      <alignment vertical="top"/>
    </xf>
    <xf numFmtId="0" fontId="3" fillId="0" borderId="0" xfId="0" applyFont="1" applyAlignment="1">
      <alignment vertical="center"/>
    </xf>
    <xf numFmtId="0" fontId="4" fillId="0" borderId="0" xfId="0" applyFont="1" applyAlignment="1">
      <alignment/>
    </xf>
    <xf numFmtId="0" fontId="8" fillId="0" borderId="13" xfId="0" applyFont="1" applyBorder="1" applyAlignment="1">
      <alignment vertical="center" wrapText="1"/>
    </xf>
    <xf numFmtId="0" fontId="8" fillId="0" borderId="13" xfId="0" applyFont="1" applyBorder="1" applyAlignment="1">
      <alignment horizontal="justify" vertical="center" wrapText="1"/>
    </xf>
    <xf numFmtId="0" fontId="0" fillId="0" borderId="13" xfId="0" applyFont="1" applyBorder="1" applyAlignment="1">
      <alignment vertical="center" wrapText="1"/>
    </xf>
    <xf numFmtId="0" fontId="0" fillId="0" borderId="0" xfId="0" applyAlignment="1">
      <alignment horizontal="center"/>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33" borderId="10" xfId="0" applyFont="1" applyFill="1" applyBorder="1" applyAlignment="1">
      <alignment vertical="center" wrapText="1"/>
    </xf>
    <xf numFmtId="0" fontId="0" fillId="0" borderId="0" xfId="0" applyFont="1" applyAlignment="1">
      <alignment horizontal="left" vertical="center" indent="8"/>
    </xf>
    <xf numFmtId="0" fontId="0" fillId="0" borderId="0" xfId="0" applyFont="1" applyAlignment="1">
      <alignment horizontal="center"/>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vertical="center"/>
    </xf>
    <xf numFmtId="0" fontId="0" fillId="0" borderId="0" xfId="0" applyFont="1" applyAlignment="1">
      <alignment vertical="center"/>
    </xf>
    <xf numFmtId="0" fontId="5" fillId="0" borderId="13" xfId="0" applyFont="1" applyBorder="1" applyAlignment="1">
      <alignment vertical="center" wrapText="1"/>
    </xf>
    <xf numFmtId="0" fontId="12" fillId="0" borderId="0" xfId="0" applyFont="1" applyAlignment="1">
      <alignment horizontal="left" vertical="center" indent="2"/>
    </xf>
    <xf numFmtId="0" fontId="5" fillId="0" borderId="0" xfId="0" applyFont="1" applyAlignment="1">
      <alignment horizontal="left" vertical="center" indent="15"/>
    </xf>
    <xf numFmtId="0" fontId="5" fillId="0" borderId="0" xfId="0" applyFont="1" applyAlignment="1">
      <alignment horizontal="right" vertical="center" indent="15"/>
    </xf>
    <xf numFmtId="0" fontId="5" fillId="0" borderId="0" xfId="0" applyFont="1" applyAlignment="1">
      <alignment horizontal="justify" vertical="center"/>
    </xf>
    <xf numFmtId="0" fontId="0" fillId="0" borderId="0" xfId="0" applyFont="1" applyAlignment="1">
      <alignment horizontal="justify" vertical="center"/>
    </xf>
    <xf numFmtId="0" fontId="5" fillId="0" borderId="0" xfId="0" applyFont="1" applyAlignment="1">
      <alignment horizontal="right" vertical="center"/>
    </xf>
    <xf numFmtId="0" fontId="0" fillId="0" borderId="13" xfId="0" applyFont="1" applyBorder="1" applyAlignment="1">
      <alignment horizontal="justify" vertical="center" wrapText="1"/>
    </xf>
    <xf numFmtId="0" fontId="5" fillId="0" borderId="13" xfId="0" applyFont="1" applyBorder="1" applyAlignment="1">
      <alignment horizontal="justify" vertical="center" wrapText="1"/>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xf>
    <xf numFmtId="0" fontId="0" fillId="0" borderId="10" xfId="0" applyFont="1" applyBorder="1" applyAlignment="1">
      <alignment horizontal="center"/>
    </xf>
    <xf numFmtId="0" fontId="0" fillId="0" borderId="10" xfId="0" applyBorder="1" applyAlignment="1">
      <alignment/>
    </xf>
    <xf numFmtId="0" fontId="0" fillId="33" borderId="10" xfId="0" applyFont="1" applyFill="1" applyBorder="1" applyAlignment="1">
      <alignment/>
    </xf>
    <xf numFmtId="0" fontId="0" fillId="0" borderId="10" xfId="0" applyFont="1" applyBorder="1" applyAlignment="1">
      <alignment wrapText="1"/>
    </xf>
    <xf numFmtId="0" fontId="0" fillId="33" borderId="13" xfId="0" applyFont="1" applyFill="1" applyBorder="1" applyAlignment="1">
      <alignment vertical="center" wrapText="1"/>
    </xf>
    <xf numFmtId="0" fontId="5" fillId="0" borderId="11" xfId="0" applyFont="1" applyFill="1" applyBorder="1" applyAlignment="1">
      <alignment horizontal="center" vertical="top"/>
    </xf>
    <xf numFmtId="0" fontId="5" fillId="0" borderId="11" xfId="0" applyFont="1" applyFill="1" applyBorder="1" applyAlignment="1">
      <alignment vertical="top"/>
    </xf>
    <xf numFmtId="0" fontId="5" fillId="0" borderId="11" xfId="0" applyFont="1" applyBorder="1" applyAlignment="1">
      <alignment horizontal="center" vertical="top" wrapText="1"/>
    </xf>
    <xf numFmtId="0" fontId="5" fillId="0" borderId="11" xfId="0" applyFont="1" applyBorder="1" applyAlignment="1">
      <alignment vertical="top" wrapText="1"/>
    </xf>
    <xf numFmtId="9" fontId="5" fillId="0" borderId="11" xfId="60" applyFont="1" applyBorder="1" applyAlignment="1">
      <alignment horizontal="center" vertical="top" wrapText="1"/>
    </xf>
    <xf numFmtId="0" fontId="71" fillId="0" borderId="14" xfId="0" applyFont="1" applyBorder="1" applyAlignment="1">
      <alignment horizontal="center" vertical="top" wrapText="1"/>
    </xf>
    <xf numFmtId="0" fontId="5" fillId="0" borderId="11" xfId="0" applyFont="1" applyBorder="1" applyAlignment="1">
      <alignment horizontal="center" vertical="top"/>
    </xf>
    <xf numFmtId="9" fontId="5" fillId="0" borderId="11" xfId="60" applyFont="1" applyBorder="1" applyAlignment="1">
      <alignment vertical="top" wrapText="1"/>
    </xf>
    <xf numFmtId="1" fontId="5" fillId="0" borderId="11" xfId="0" applyNumberFormat="1" applyFont="1" applyBorder="1" applyAlignment="1">
      <alignment vertical="top" wrapText="1"/>
    </xf>
    <xf numFmtId="1" fontId="5" fillId="0" borderId="11" xfId="0" applyNumberFormat="1" applyFont="1" applyBorder="1" applyAlignment="1">
      <alignment horizontal="center" vertical="top" wrapText="1"/>
    </xf>
    <xf numFmtId="0" fontId="5" fillId="0" borderId="11" xfId="0" applyFont="1" applyBorder="1" applyAlignment="1">
      <alignment wrapText="1"/>
    </xf>
    <xf numFmtId="0" fontId="0" fillId="0" borderId="11" xfId="0" applyFont="1" applyBorder="1" applyAlignment="1">
      <alignment horizontal="center" vertical="top"/>
    </xf>
    <xf numFmtId="0" fontId="72" fillId="0" borderId="11" xfId="0" applyFont="1" applyFill="1" applyBorder="1" applyAlignment="1">
      <alignment vertical="top"/>
    </xf>
    <xf numFmtId="0" fontId="72" fillId="0" borderId="11" xfId="0" applyFont="1" applyFill="1" applyBorder="1" applyAlignment="1">
      <alignment horizontal="center" vertical="top"/>
    </xf>
    <xf numFmtId="1" fontId="0" fillId="0" borderId="11" xfId="0" applyNumberFormat="1" applyFont="1" applyFill="1" applyBorder="1" applyAlignment="1">
      <alignment horizontal="center" vertical="top"/>
    </xf>
    <xf numFmtId="1" fontId="73" fillId="0" borderId="15" xfId="0" applyNumberFormat="1" applyFont="1" applyFill="1" applyBorder="1" applyAlignment="1">
      <alignment horizontal="center" vertical="top"/>
    </xf>
    <xf numFmtId="2" fontId="0" fillId="0" borderId="11" xfId="0" applyNumberFormat="1" applyFont="1" applyFill="1" applyBorder="1" applyAlignment="1">
      <alignment horizontal="center" vertical="top"/>
    </xf>
    <xf numFmtId="0" fontId="12" fillId="0" borderId="0" xfId="0" applyFont="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33" borderId="10" xfId="0" applyFont="1" applyFill="1" applyBorder="1" applyAlignment="1">
      <alignment vertical="center" wrapText="1"/>
    </xf>
    <xf numFmtId="2" fontId="0" fillId="33" borderId="10" xfId="0" applyNumberFormat="1" applyFont="1" applyFill="1" applyBorder="1" applyAlignment="1">
      <alignment vertical="center" wrapText="1"/>
    </xf>
    <xf numFmtId="0" fontId="0" fillId="0" borderId="10"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10" xfId="0" applyFont="1" applyBorder="1" applyAlignment="1">
      <alignment vertical="center"/>
    </xf>
    <xf numFmtId="0" fontId="0" fillId="0" borderId="10" xfId="0" applyFont="1" applyBorder="1" applyAlignment="1">
      <alignment horizontal="left" vertical="center" wrapText="1" indent="1"/>
    </xf>
    <xf numFmtId="0" fontId="14" fillId="0" borderId="11" xfId="0" applyFont="1" applyBorder="1" applyAlignment="1">
      <alignment horizontal="center"/>
    </xf>
    <xf numFmtId="0" fontId="5" fillId="0" borderId="0" xfId="0" applyFont="1" applyBorder="1" applyAlignment="1">
      <alignment vertical="top" wrapText="1"/>
    </xf>
    <xf numFmtId="1" fontId="5" fillId="0" borderId="0" xfId="0" applyNumberFormat="1" applyFont="1" applyBorder="1" applyAlignment="1">
      <alignment vertical="top" wrapText="1"/>
    </xf>
    <xf numFmtId="1" fontId="5" fillId="0" borderId="0" xfId="0" applyNumberFormat="1" applyFont="1" applyBorder="1" applyAlignment="1">
      <alignment horizontal="center" vertical="top" wrapText="1"/>
    </xf>
    <xf numFmtId="0" fontId="0" fillId="0" borderId="0" xfId="0" applyFont="1" applyBorder="1" applyAlignment="1">
      <alignment vertical="center" wrapText="1"/>
    </xf>
    <xf numFmtId="0" fontId="5" fillId="0" borderId="0" xfId="0" applyFont="1" applyAlignment="1">
      <alignment horizontal="left" vertical="center"/>
    </xf>
    <xf numFmtId="0" fontId="5" fillId="0" borderId="0" xfId="0" applyFont="1" applyAlignment="1">
      <alignment horizontal="right"/>
    </xf>
    <xf numFmtId="0" fontId="5" fillId="0" borderId="10" xfId="0" applyFont="1" applyFill="1" applyBorder="1" applyAlignment="1">
      <alignment vertical="top"/>
    </xf>
    <xf numFmtId="0" fontId="5" fillId="0" borderId="10" xfId="0" applyFont="1" applyFill="1" applyBorder="1" applyAlignment="1">
      <alignment vertical="top"/>
    </xf>
    <xf numFmtId="0" fontId="5" fillId="0" borderId="10" xfId="0" applyFont="1" applyFill="1" applyBorder="1" applyAlignment="1">
      <alignment horizontal="center" vertical="top"/>
    </xf>
    <xf numFmtId="0" fontId="71" fillId="0" borderId="10" xfId="0" applyFont="1" applyFill="1" applyBorder="1" applyAlignment="1">
      <alignment vertical="top"/>
    </xf>
    <xf numFmtId="0" fontId="7" fillId="0" borderId="10" xfId="0" applyFont="1" applyFill="1" applyBorder="1" applyAlignment="1">
      <alignment vertical="top"/>
    </xf>
    <xf numFmtId="0" fontId="4" fillId="17" borderId="10" xfId="0" applyFont="1" applyFill="1" applyBorder="1" applyAlignment="1">
      <alignment vertical="top"/>
    </xf>
    <xf numFmtId="0" fontId="4" fillId="13" borderId="10" xfId="0" applyFont="1" applyFill="1" applyBorder="1" applyAlignment="1">
      <alignment vertical="top"/>
    </xf>
    <xf numFmtId="180" fontId="4" fillId="0" borderId="10" xfId="0" applyNumberFormat="1" applyFont="1" applyBorder="1" applyAlignment="1">
      <alignment horizontal="center" vertical="top"/>
    </xf>
    <xf numFmtId="180" fontId="70" fillId="0" borderId="10" xfId="0" applyNumberFormat="1" applyFont="1" applyBorder="1" applyAlignment="1">
      <alignment horizontal="center" vertical="top"/>
    </xf>
    <xf numFmtId="180" fontId="7" fillId="0" borderId="10" xfId="0" applyNumberFormat="1" applyFont="1" applyBorder="1" applyAlignment="1">
      <alignment horizontal="center" vertical="top"/>
    </xf>
    <xf numFmtId="180" fontId="4" fillId="0" borderId="10" xfId="0" applyNumberFormat="1" applyFont="1" applyBorder="1" applyAlignment="1">
      <alignment horizontal="center" vertical="top"/>
    </xf>
    <xf numFmtId="0" fontId="4" fillId="0" borderId="10" xfId="0" applyFont="1" applyFill="1" applyBorder="1" applyAlignment="1">
      <alignment horizontal="center" vertical="top"/>
    </xf>
    <xf numFmtId="0" fontId="4" fillId="0" borderId="10" xfId="0" applyFont="1" applyBorder="1" applyAlignment="1">
      <alignment vertical="top" wrapText="1"/>
    </xf>
    <xf numFmtId="0" fontId="4" fillId="0" borderId="10" xfId="0" applyFont="1" applyBorder="1" applyAlignment="1">
      <alignment vertical="top" wrapText="1"/>
    </xf>
    <xf numFmtId="9" fontId="4" fillId="0" borderId="10" xfId="60" applyFont="1" applyBorder="1" applyAlignment="1">
      <alignment horizontal="center" vertical="top" wrapText="1"/>
    </xf>
    <xf numFmtId="0" fontId="4" fillId="0" borderId="10" xfId="0" applyFont="1" applyBorder="1" applyAlignment="1">
      <alignment horizontal="center" vertical="top" wrapText="1"/>
    </xf>
    <xf numFmtId="0" fontId="70" fillId="0" borderId="10" xfId="0" applyFont="1" applyBorder="1" applyAlignment="1">
      <alignment horizontal="center" vertical="top" wrapText="1"/>
    </xf>
    <xf numFmtId="0" fontId="4" fillId="0" borderId="10" xfId="0" applyFont="1" applyBorder="1" applyAlignment="1">
      <alignment horizontal="center" vertical="top"/>
    </xf>
    <xf numFmtId="0" fontId="4" fillId="0" borderId="10" xfId="0" applyFont="1" applyBorder="1" applyAlignment="1">
      <alignment horizontal="center" vertical="top" wrapText="1"/>
    </xf>
    <xf numFmtId="9" fontId="4" fillId="0" borderId="10" xfId="60" applyFont="1" applyBorder="1" applyAlignment="1">
      <alignment vertical="top" wrapText="1"/>
    </xf>
    <xf numFmtId="1" fontId="4" fillId="0" borderId="10" xfId="0" applyNumberFormat="1" applyFont="1" applyBorder="1" applyAlignment="1">
      <alignment vertical="top" wrapText="1"/>
    </xf>
    <xf numFmtId="1" fontId="4" fillId="0" borderId="10" xfId="0" applyNumberFormat="1" applyFont="1" applyBorder="1" applyAlignment="1">
      <alignment vertical="top" wrapText="1"/>
    </xf>
    <xf numFmtId="1" fontId="4" fillId="0" borderId="10" xfId="0" applyNumberFormat="1" applyFont="1" applyBorder="1" applyAlignment="1">
      <alignment horizontal="center" vertical="top" wrapText="1"/>
    </xf>
    <xf numFmtId="1" fontId="4" fillId="0" borderId="10" xfId="0" applyNumberFormat="1" applyFont="1" applyBorder="1" applyAlignment="1">
      <alignment horizontal="center" vertical="top" wrapText="1"/>
    </xf>
    <xf numFmtId="0" fontId="7" fillId="0" borderId="10" xfId="0" applyFont="1" applyBorder="1" applyAlignment="1">
      <alignment vertical="top" wrapText="1"/>
    </xf>
    <xf numFmtId="0" fontId="4" fillId="0" borderId="10" xfId="0" applyFont="1" applyBorder="1" applyAlignment="1">
      <alignment wrapText="1"/>
    </xf>
    <xf numFmtId="0" fontId="68" fillId="0" borderId="10" xfId="0" applyFont="1" applyFill="1" applyBorder="1" applyAlignment="1">
      <alignment vertical="top"/>
    </xf>
    <xf numFmtId="1" fontId="68" fillId="0" borderId="10" xfId="0" applyNumberFormat="1" applyFont="1" applyFill="1" applyBorder="1" applyAlignment="1">
      <alignment horizontal="center" vertical="top"/>
    </xf>
    <xf numFmtId="0" fontId="68" fillId="0" borderId="10" xfId="0" applyFont="1" applyBorder="1" applyAlignment="1">
      <alignment horizontal="center" vertical="top"/>
    </xf>
    <xf numFmtId="2" fontId="68" fillId="0" borderId="10" xfId="0" applyNumberFormat="1" applyFont="1" applyFill="1" applyBorder="1" applyAlignment="1">
      <alignment horizontal="center" vertical="top"/>
    </xf>
    <xf numFmtId="0" fontId="74" fillId="0" borderId="10" xfId="0" applyFont="1" applyBorder="1" applyAlignment="1">
      <alignment horizontal="center"/>
    </xf>
    <xf numFmtId="1" fontId="75" fillId="0" borderId="10" xfId="0" applyNumberFormat="1" applyFont="1" applyFill="1" applyBorder="1" applyAlignment="1">
      <alignment horizontal="center" vertical="top"/>
    </xf>
    <xf numFmtId="1" fontId="69" fillId="0" borderId="10" xfId="0" applyNumberFormat="1" applyFont="1" applyFill="1" applyBorder="1" applyAlignment="1">
      <alignment horizontal="center" vertical="top"/>
    </xf>
    <xf numFmtId="1" fontId="68" fillId="0" borderId="10" xfId="0" applyNumberFormat="1" applyFont="1" applyBorder="1" applyAlignment="1">
      <alignment horizontal="center" vertical="top"/>
    </xf>
    <xf numFmtId="2" fontId="69" fillId="0" borderId="10" xfId="0" applyNumberFormat="1" applyFont="1" applyFill="1" applyBorder="1" applyAlignment="1">
      <alignment horizontal="center" vertical="top"/>
    </xf>
    <xf numFmtId="0" fontId="74" fillId="0" borderId="10" xfId="0" applyFont="1" applyFill="1" applyBorder="1" applyAlignment="1">
      <alignment horizontal="center" vertical="center"/>
    </xf>
    <xf numFmtId="0" fontId="75" fillId="0" borderId="10" xfId="0" applyFont="1" applyFill="1" applyBorder="1" applyAlignment="1">
      <alignment horizontal="center" vertical="center"/>
    </xf>
    <xf numFmtId="0" fontId="74" fillId="0" borderId="10" xfId="0" applyFont="1" applyBorder="1" applyAlignment="1">
      <alignment horizontal="center" vertical="center"/>
    </xf>
    <xf numFmtId="181" fontId="68" fillId="0" borderId="10" xfId="0" applyNumberFormat="1" applyFont="1" applyFill="1" applyBorder="1" applyAlignment="1">
      <alignment horizontal="center" vertical="top"/>
    </xf>
    <xf numFmtId="2" fontId="75" fillId="0" borderId="10" xfId="0" applyNumberFormat="1" applyFont="1" applyFill="1" applyBorder="1" applyAlignment="1">
      <alignment horizontal="center" vertical="top"/>
    </xf>
    <xf numFmtId="0" fontId="68" fillId="0" borderId="10" xfId="0" applyFont="1" applyBorder="1" applyAlignment="1">
      <alignment/>
    </xf>
    <xf numFmtId="0" fontId="76" fillId="0" borderId="10" xfId="0" applyFont="1" applyBorder="1" applyAlignment="1">
      <alignment/>
    </xf>
    <xf numFmtId="0" fontId="68" fillId="0" borderId="10" xfId="0" applyFont="1" applyBorder="1" applyAlignment="1">
      <alignment horizontal="center" vertical="top" wrapText="1"/>
    </xf>
    <xf numFmtId="0" fontId="77" fillId="0" borderId="10" xfId="0" applyFont="1" applyBorder="1" applyAlignment="1">
      <alignment/>
    </xf>
    <xf numFmtId="0" fontId="68" fillId="0" borderId="10" xfId="0" applyFont="1" applyBorder="1" applyAlignment="1">
      <alignment horizontal="center"/>
    </xf>
    <xf numFmtId="0" fontId="68" fillId="0" borderId="10" xfId="0" applyFont="1" applyBorder="1" applyAlignment="1">
      <alignment vertical="top"/>
    </xf>
    <xf numFmtId="4" fontId="68" fillId="0" borderId="10" xfId="0" applyNumberFormat="1" applyFont="1" applyFill="1" applyBorder="1" applyAlignment="1">
      <alignment horizontal="center" vertical="top" wrapText="1"/>
    </xf>
    <xf numFmtId="181" fontId="68" fillId="0" borderId="10" xfId="0" applyNumberFormat="1" applyFont="1" applyBorder="1" applyAlignment="1">
      <alignment horizontal="center" vertical="top"/>
    </xf>
    <xf numFmtId="4" fontId="68" fillId="34" borderId="10" xfId="0" applyNumberFormat="1" applyFont="1" applyFill="1" applyBorder="1" applyAlignment="1">
      <alignment horizontal="center" vertical="center"/>
    </xf>
    <xf numFmtId="4" fontId="68" fillId="0" borderId="10" xfId="0" applyNumberFormat="1" applyFont="1" applyBorder="1" applyAlignment="1">
      <alignment horizontal="center" vertical="center"/>
    </xf>
    <xf numFmtId="3" fontId="68" fillId="0" borderId="10" xfId="0" applyNumberFormat="1" applyFont="1" applyBorder="1" applyAlignment="1">
      <alignment horizontal="center" vertical="center"/>
    </xf>
    <xf numFmtId="3" fontId="68" fillId="0" borderId="10" xfId="0" applyNumberFormat="1" applyFont="1" applyBorder="1" applyAlignment="1" quotePrefix="1">
      <alignment horizontal="center" vertical="center"/>
    </xf>
    <xf numFmtId="3" fontId="75" fillId="0" borderId="10" xfId="0" applyNumberFormat="1" applyFont="1" applyBorder="1" applyAlignment="1" quotePrefix="1">
      <alignment horizontal="center" vertical="center"/>
    </xf>
    <xf numFmtId="1" fontId="77" fillId="0" borderId="10" xfId="0" applyNumberFormat="1" applyFont="1" applyBorder="1" applyAlignment="1">
      <alignment horizontal="center" vertical="center"/>
    </xf>
    <xf numFmtId="0" fontId="77" fillId="0" borderId="10" xfId="0" applyFont="1" applyBorder="1" applyAlignment="1">
      <alignment horizontal="center" vertical="center" wrapText="1"/>
    </xf>
    <xf numFmtId="0" fontId="77" fillId="0" borderId="10" xfId="0" applyFont="1" applyBorder="1" applyAlignment="1">
      <alignment horizontal="center" vertical="center"/>
    </xf>
    <xf numFmtId="0" fontId="75" fillId="0" borderId="10" xfId="0" applyFont="1" applyBorder="1" applyAlignment="1">
      <alignment horizontal="center" vertical="center"/>
    </xf>
    <xf numFmtId="0" fontId="68" fillId="0" borderId="10" xfId="0" applyFont="1" applyBorder="1" applyAlignment="1">
      <alignment horizontal="center" vertical="center"/>
    </xf>
    <xf numFmtId="0" fontId="68" fillId="0" borderId="10" xfId="0" applyFont="1" applyFill="1" applyBorder="1" applyAlignment="1">
      <alignment horizontal="center" vertical="top"/>
    </xf>
    <xf numFmtId="0" fontId="68" fillId="0" borderId="10" xfId="0" applyFont="1" applyBorder="1" applyAlignment="1">
      <alignment horizontal="right" vertical="center"/>
    </xf>
    <xf numFmtId="0" fontId="68" fillId="35" borderId="10" xfId="0" applyFont="1" applyFill="1" applyBorder="1" applyAlignment="1">
      <alignment horizontal="right" vertical="center"/>
    </xf>
    <xf numFmtId="0" fontId="78" fillId="0" borderId="10" xfId="0" applyFont="1" applyBorder="1" applyAlignment="1">
      <alignment horizontal="center" vertical="center" wrapText="1"/>
    </xf>
    <xf numFmtId="0" fontId="68" fillId="0" borderId="10" xfId="0" applyFont="1" applyBorder="1" applyAlignment="1">
      <alignment horizontal="right" vertical="center" wrapText="1"/>
    </xf>
    <xf numFmtId="0" fontId="79" fillId="0" borderId="10" xfId="0" applyFont="1" applyFill="1" applyBorder="1" applyAlignment="1">
      <alignment horizontal="center" vertical="center"/>
    </xf>
    <xf numFmtId="0" fontId="75" fillId="0" borderId="10" xfId="0" applyFont="1" applyBorder="1" applyAlignment="1">
      <alignment horizontal="right" vertical="center"/>
    </xf>
    <xf numFmtId="0" fontId="68" fillId="0" borderId="10" xfId="0" applyFont="1" applyBorder="1" applyAlignment="1">
      <alignment vertical="center" wrapText="1"/>
    </xf>
    <xf numFmtId="0" fontId="3" fillId="0" borderId="16" xfId="0" applyFont="1" applyBorder="1" applyAlignment="1">
      <alignment horizontal="center" vertical="top"/>
    </xf>
    <xf numFmtId="0" fontId="68" fillId="0" borderId="16" xfId="0" applyFont="1" applyFill="1" applyBorder="1" applyAlignment="1">
      <alignment vertical="top"/>
    </xf>
    <xf numFmtId="2" fontId="68" fillId="0" borderId="16" xfId="0" applyNumberFormat="1" applyFont="1" applyFill="1" applyBorder="1" applyAlignment="1">
      <alignment horizontal="center" vertical="top"/>
    </xf>
    <xf numFmtId="181" fontId="68" fillId="0" borderId="16" xfId="0" applyNumberFormat="1" applyFont="1" applyFill="1" applyBorder="1" applyAlignment="1">
      <alignment horizontal="center" vertical="top"/>
    </xf>
    <xf numFmtId="1" fontId="68" fillId="0" borderId="16" xfId="0" applyNumberFormat="1" applyFont="1" applyFill="1" applyBorder="1" applyAlignment="1">
      <alignment horizontal="center" vertical="top"/>
    </xf>
    <xf numFmtId="2" fontId="69" fillId="0" borderId="16" xfId="0" applyNumberFormat="1" applyFont="1" applyFill="1" applyBorder="1" applyAlignment="1">
      <alignment horizontal="center" vertical="top"/>
    </xf>
    <xf numFmtId="0" fontId="68" fillId="0" borderId="16" xfId="0" applyFont="1" applyBorder="1" applyAlignment="1">
      <alignment vertical="center" wrapText="1"/>
    </xf>
    <xf numFmtId="0" fontId="10" fillId="0" borderId="17" xfId="0" applyFont="1" applyFill="1" applyBorder="1" applyAlignment="1">
      <alignment vertical="top"/>
    </xf>
    <xf numFmtId="0" fontId="3" fillId="0" borderId="0" xfId="0" applyFont="1" applyBorder="1" applyAlignment="1">
      <alignment horizontal="center" vertical="top"/>
    </xf>
    <xf numFmtId="0" fontId="4" fillId="0" borderId="0" xfId="0" applyFont="1" applyBorder="1" applyAlignment="1">
      <alignment vertical="top"/>
    </xf>
    <xf numFmtId="0" fontId="70" fillId="0" borderId="0" xfId="0" applyFont="1" applyBorder="1" applyAlignment="1">
      <alignment vertical="top"/>
    </xf>
    <xf numFmtId="0" fontId="8" fillId="0" borderId="0" xfId="0" applyFont="1" applyBorder="1" applyAlignment="1">
      <alignment vertical="top"/>
    </xf>
    <xf numFmtId="0" fontId="4" fillId="17" borderId="0" xfId="0" applyFont="1" applyFill="1" applyBorder="1" applyAlignment="1">
      <alignment vertical="top"/>
    </xf>
    <xf numFmtId="181" fontId="3" fillId="0" borderId="0" xfId="0" applyNumberFormat="1" applyFont="1" applyFill="1" applyBorder="1" applyAlignment="1">
      <alignment horizontal="center" vertical="top"/>
    </xf>
    <xf numFmtId="2" fontId="6" fillId="0" borderId="0" xfId="0" applyNumberFormat="1" applyFont="1" applyFill="1" applyBorder="1" applyAlignment="1">
      <alignment horizontal="center" vertical="top"/>
    </xf>
    <xf numFmtId="2" fontId="4" fillId="0" borderId="0" xfId="0" applyNumberFormat="1" applyFont="1" applyFill="1" applyBorder="1" applyAlignment="1">
      <alignment horizontal="center" vertical="top"/>
    </xf>
    <xf numFmtId="1" fontId="3" fillId="0" borderId="0" xfId="0" applyNumberFormat="1" applyFont="1" applyFill="1" applyBorder="1" applyAlignment="1">
      <alignment horizontal="center" vertical="top"/>
    </xf>
    <xf numFmtId="2" fontId="70" fillId="0" borderId="0" xfId="0" applyNumberFormat="1" applyFont="1" applyFill="1" applyBorder="1" applyAlignment="1">
      <alignment horizontal="center" vertical="top"/>
    </xf>
    <xf numFmtId="2" fontId="8" fillId="0" borderId="0" xfId="0" applyNumberFormat="1" applyFont="1" applyFill="1" applyBorder="1" applyAlignment="1">
      <alignment horizontal="center" vertical="top"/>
    </xf>
    <xf numFmtId="2" fontId="4" fillId="17" borderId="0" xfId="0" applyNumberFormat="1" applyFont="1" applyFill="1" applyBorder="1" applyAlignment="1">
      <alignment horizontal="center" vertical="top"/>
    </xf>
    <xf numFmtId="0" fontId="15"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xf>
    <xf numFmtId="0" fontId="5" fillId="0" borderId="0" xfId="0" applyFont="1" applyBorder="1" applyAlignment="1">
      <alignment vertical="top"/>
    </xf>
    <xf numFmtId="0" fontId="4" fillId="0" borderId="0" xfId="0" applyFont="1" applyBorder="1" applyAlignment="1">
      <alignment vertical="top"/>
    </xf>
    <xf numFmtId="0" fontId="5" fillId="0" borderId="18" xfId="0" applyFont="1" applyBorder="1" applyAlignment="1">
      <alignment vertical="top"/>
    </xf>
    <xf numFmtId="0" fontId="5" fillId="0" borderId="19" xfId="0" applyFont="1" applyBorder="1" applyAlignment="1">
      <alignment vertical="top"/>
    </xf>
    <xf numFmtId="0" fontId="5" fillId="0" borderId="10" xfId="0" applyFont="1" applyBorder="1" applyAlignment="1">
      <alignment vertical="top"/>
    </xf>
    <xf numFmtId="0" fontId="5" fillId="0" borderId="10" xfId="0" applyFont="1" applyBorder="1" applyAlignment="1">
      <alignment vertical="top" wrapText="1"/>
    </xf>
    <xf numFmtId="0" fontId="5" fillId="0" borderId="10" xfId="0" applyFont="1" applyBorder="1" applyAlignment="1">
      <alignment horizontal="center" vertical="top" wrapText="1"/>
    </xf>
    <xf numFmtId="0" fontId="5" fillId="0" borderId="12" xfId="0" applyFont="1" applyBorder="1" applyAlignment="1">
      <alignment vertical="top" wrapText="1"/>
    </xf>
    <xf numFmtId="0" fontId="5" fillId="0" borderId="20" xfId="0" applyFont="1" applyFill="1" applyBorder="1" applyAlignment="1">
      <alignment vertical="top" wrapText="1"/>
    </xf>
    <xf numFmtId="0" fontId="80" fillId="0" borderId="19" xfId="0" applyFont="1" applyBorder="1" applyAlignment="1">
      <alignment horizontal="center" vertical="top"/>
    </xf>
    <xf numFmtId="0" fontId="80" fillId="0" borderId="10" xfId="0" applyFont="1" applyBorder="1" applyAlignment="1">
      <alignment vertical="top"/>
    </xf>
    <xf numFmtId="0" fontId="80" fillId="0" borderId="10" xfId="0" applyFont="1" applyBorder="1" applyAlignment="1">
      <alignment horizontal="center" vertical="top" wrapText="1"/>
    </xf>
    <xf numFmtId="0" fontId="80" fillId="0" borderId="10" xfId="0" applyFont="1" applyBorder="1" applyAlignment="1">
      <alignment horizontal="center" vertical="top"/>
    </xf>
    <xf numFmtId="0" fontId="81" fillId="0" borderId="20" xfId="0" applyFont="1" applyBorder="1" applyAlignment="1">
      <alignment horizontal="center" vertical="top"/>
    </xf>
    <xf numFmtId="0" fontId="80" fillId="0" borderId="12" xfId="0" applyFont="1" applyBorder="1" applyAlignment="1">
      <alignment horizontal="center" vertical="top"/>
    </xf>
    <xf numFmtId="2" fontId="81" fillId="0" borderId="20" xfId="0" applyNumberFormat="1" applyFont="1" applyBorder="1" applyAlignment="1">
      <alignment horizontal="center" vertical="top"/>
    </xf>
    <xf numFmtId="2" fontId="80" fillId="0" borderId="12" xfId="0" applyNumberFormat="1" applyFont="1" applyBorder="1" applyAlignment="1">
      <alignment horizontal="center" vertical="top"/>
    </xf>
    <xf numFmtId="2" fontId="80" fillId="0" borderId="10" xfId="0" applyNumberFormat="1" applyFont="1" applyBorder="1" applyAlignment="1">
      <alignment horizontal="center" vertical="top"/>
    </xf>
    <xf numFmtId="182" fontId="80" fillId="0" borderId="10" xfId="0" applyNumberFormat="1" applyFont="1" applyBorder="1" applyAlignment="1">
      <alignment horizontal="center" vertical="top"/>
    </xf>
    <xf numFmtId="2" fontId="81" fillId="0" borderId="10" xfId="0" applyNumberFormat="1" applyFont="1" applyBorder="1" applyAlignment="1">
      <alignment horizontal="center" vertical="top"/>
    </xf>
    <xf numFmtId="2" fontId="81" fillId="0" borderId="12" xfId="0" applyNumberFormat="1" applyFont="1" applyBorder="1" applyAlignment="1">
      <alignment horizontal="center" vertical="top"/>
    </xf>
    <xf numFmtId="0" fontId="82" fillId="0" borderId="20" xfId="0" applyFont="1" applyBorder="1" applyAlignment="1">
      <alignment horizontal="center" vertical="top"/>
    </xf>
    <xf numFmtId="0" fontId="5" fillId="0" borderId="20" xfId="0" applyFont="1" applyBorder="1" applyAlignment="1">
      <alignment horizontal="center" vertical="top"/>
    </xf>
    <xf numFmtId="0" fontId="80" fillId="0" borderId="21" xfId="0" applyFont="1" applyBorder="1" applyAlignment="1">
      <alignment vertical="top"/>
    </xf>
    <xf numFmtId="0" fontId="80" fillId="0" borderId="21" xfId="0" applyFont="1" applyBorder="1" applyAlignment="1">
      <alignment horizontal="center" vertical="top"/>
    </xf>
    <xf numFmtId="0" fontId="80" fillId="35" borderId="21" xfId="0" applyFont="1" applyFill="1" applyBorder="1" applyAlignment="1">
      <alignment horizontal="center" vertical="top" wrapText="1"/>
    </xf>
    <xf numFmtId="0" fontId="80" fillId="0" borderId="21" xfId="0" applyFont="1" applyFill="1" applyBorder="1" applyAlignment="1">
      <alignment horizontal="center" vertical="top"/>
    </xf>
    <xf numFmtId="0" fontId="80" fillId="0" borderId="22" xfId="0" applyFont="1" applyFill="1" applyBorder="1" applyAlignment="1">
      <alignment horizontal="center" vertical="top"/>
    </xf>
    <xf numFmtId="2" fontId="81" fillId="0" borderId="23" xfId="0" applyNumberFormat="1" applyFont="1" applyBorder="1" applyAlignment="1">
      <alignment horizontal="center" vertical="top"/>
    </xf>
    <xf numFmtId="2" fontId="80" fillId="0" borderId="22" xfId="0" applyNumberFormat="1" applyFont="1" applyFill="1" applyBorder="1" applyAlignment="1">
      <alignment horizontal="center" vertical="top"/>
    </xf>
    <xf numFmtId="2" fontId="80" fillId="0" borderId="21" xfId="0" applyNumberFormat="1" applyFont="1" applyFill="1" applyBorder="1" applyAlignment="1">
      <alignment horizontal="center" vertical="top"/>
    </xf>
    <xf numFmtId="2" fontId="80" fillId="0" borderId="21" xfId="0" applyNumberFormat="1" applyFont="1" applyBorder="1" applyAlignment="1">
      <alignment horizontal="center" vertical="top"/>
    </xf>
    <xf numFmtId="0" fontId="81" fillId="0" borderId="23" xfId="0" applyFont="1" applyBorder="1" applyAlignment="1">
      <alignment horizontal="center" vertical="top"/>
    </xf>
    <xf numFmtId="0" fontId="82" fillId="0" borderId="23" xfId="0" applyFont="1" applyBorder="1" applyAlignment="1">
      <alignment horizontal="center" vertical="top"/>
    </xf>
    <xf numFmtId="0" fontId="5" fillId="0" borderId="24" xfId="0" applyFont="1" applyBorder="1" applyAlignment="1">
      <alignment vertical="top"/>
    </xf>
    <xf numFmtId="0" fontId="5" fillId="0" borderId="25" xfId="0" applyFont="1" applyBorder="1" applyAlignment="1">
      <alignment vertical="top"/>
    </xf>
    <xf numFmtId="0" fontId="5" fillId="0" borderId="25" xfId="0" applyFont="1" applyBorder="1" applyAlignment="1">
      <alignment vertical="top" wrapText="1"/>
    </xf>
    <xf numFmtId="0" fontId="5" fillId="0" borderId="26" xfId="0" applyFont="1" applyBorder="1" applyAlignment="1">
      <alignment vertical="top"/>
    </xf>
    <xf numFmtId="0" fontId="0" fillId="0" borderId="0" xfId="0" applyFont="1" applyAlignment="1">
      <alignment vertical="top"/>
    </xf>
    <xf numFmtId="0" fontId="83" fillId="0" borderId="10" xfId="0" applyFont="1" applyBorder="1" applyAlignment="1">
      <alignment vertical="top" wrapText="1"/>
    </xf>
    <xf numFmtId="0" fontId="3" fillId="0" borderId="11" xfId="0" applyFont="1" applyBorder="1" applyAlignment="1">
      <alignment horizontal="justify" vertical="center" wrapText="1"/>
    </xf>
    <xf numFmtId="0" fontId="3" fillId="0" borderId="27"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3" xfId="0" applyFont="1" applyBorder="1" applyAlignment="1">
      <alignment vertical="center" wrapText="1"/>
    </xf>
    <xf numFmtId="0" fontId="5" fillId="0" borderId="15" xfId="0" applyFont="1" applyBorder="1" applyAlignment="1">
      <alignment horizontal="justify" vertical="center" wrapText="1"/>
    </xf>
    <xf numFmtId="0" fontId="0" fillId="0" borderId="15" xfId="0" applyFont="1" applyBorder="1" applyAlignment="1">
      <alignment horizontal="right" vertical="center" wrapText="1"/>
    </xf>
    <xf numFmtId="0" fontId="0" fillId="0" borderId="15" xfId="0" applyFont="1" applyBorder="1" applyAlignment="1">
      <alignment horizontal="left" vertical="center" wrapText="1"/>
    </xf>
    <xf numFmtId="0" fontId="0" fillId="0" borderId="0" xfId="0" applyFont="1" applyAlignment="1">
      <alignment horizontal="right" vertical="center" indent="15"/>
    </xf>
    <xf numFmtId="0" fontId="0" fillId="0" borderId="28"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5" xfId="0" applyFont="1" applyBorder="1" applyAlignment="1">
      <alignment horizontal="left" vertical="center" wrapText="1"/>
    </xf>
    <xf numFmtId="0" fontId="5" fillId="0" borderId="29" xfId="0" applyFont="1" applyBorder="1" applyAlignment="1">
      <alignment horizontal="left" vertical="center" wrapText="1"/>
    </xf>
    <xf numFmtId="0" fontId="0" fillId="33" borderId="13" xfId="0" applyFont="1" applyFill="1" applyBorder="1" applyAlignment="1">
      <alignment horizontal="justify" vertical="center" wrapText="1"/>
    </xf>
    <xf numFmtId="0" fontId="0" fillId="0" borderId="10" xfId="0" applyFont="1" applyBorder="1" applyAlignment="1">
      <alignment horizontal="left" vertical="center" wrapText="1"/>
    </xf>
    <xf numFmtId="0" fontId="5" fillId="33" borderId="10" xfId="0" applyFont="1" applyFill="1" applyBorder="1" applyAlignment="1">
      <alignment horizontal="justify" vertical="center" wrapText="1"/>
    </xf>
    <xf numFmtId="0" fontId="3" fillId="0" borderId="10" xfId="0" applyFont="1" applyBorder="1" applyAlignment="1">
      <alignment horizontal="justify" vertical="center" wrapText="1"/>
    </xf>
    <xf numFmtId="0" fontId="0" fillId="0" borderId="10" xfId="0" applyFont="1" applyBorder="1" applyAlignment="1">
      <alignment horizontal="right" vertical="center" wrapText="1"/>
    </xf>
    <xf numFmtId="0" fontId="0" fillId="0" borderId="10" xfId="0" applyFont="1" applyBorder="1" applyAlignment="1">
      <alignment horizontal="center" vertical="top"/>
    </xf>
    <xf numFmtId="2" fontId="0" fillId="0" borderId="12" xfId="0" applyNumberFormat="1" applyFont="1" applyBorder="1" applyAlignment="1">
      <alignment horizontal="center" vertical="top"/>
    </xf>
    <xf numFmtId="2" fontId="0" fillId="0" borderId="10" xfId="0" applyNumberFormat="1" applyFont="1" applyBorder="1" applyAlignment="1">
      <alignment horizontal="center" vertical="top"/>
    </xf>
    <xf numFmtId="0" fontId="0" fillId="0" borderId="12" xfId="0" applyFont="1" applyBorder="1" applyAlignment="1">
      <alignment horizontal="center" vertical="top"/>
    </xf>
    <xf numFmtId="0" fontId="0" fillId="0" borderId="0" xfId="0" applyAlignment="1">
      <alignment wrapText="1"/>
    </xf>
    <xf numFmtId="0" fontId="5" fillId="0" borderId="0" xfId="0" applyFont="1" applyAlignment="1">
      <alignment vertical="top" wrapText="1"/>
    </xf>
    <xf numFmtId="0" fontId="5" fillId="0" borderId="30" xfId="0" applyFont="1" applyFill="1" applyBorder="1" applyAlignment="1">
      <alignment vertical="top" wrapText="1"/>
    </xf>
    <xf numFmtId="0" fontId="0" fillId="0" borderId="0" xfId="0" applyFont="1" applyAlignment="1">
      <alignment vertical="top" wrapText="1"/>
    </xf>
    <xf numFmtId="9" fontId="5" fillId="0" borderId="18" xfId="60" applyFont="1" applyBorder="1" applyAlignment="1">
      <alignment horizontal="left" vertical="top" wrapText="1"/>
    </xf>
    <xf numFmtId="0" fontId="5" fillId="0" borderId="0" xfId="0" applyFont="1" applyAlignment="1">
      <alignment/>
    </xf>
    <xf numFmtId="2" fontId="80" fillId="0" borderId="16" xfId="0" applyNumberFormat="1" applyFont="1" applyFill="1" applyBorder="1" applyAlignment="1">
      <alignment horizontal="center" vertical="top"/>
    </xf>
    <xf numFmtId="9" fontId="5" fillId="17" borderId="18" xfId="60" applyFont="1" applyFill="1" applyBorder="1" applyAlignment="1">
      <alignment horizontal="left" vertical="top" wrapText="1"/>
    </xf>
    <xf numFmtId="0" fontId="5" fillId="17" borderId="12" xfId="0" applyFont="1" applyFill="1" applyBorder="1" applyAlignment="1">
      <alignment vertical="top" wrapText="1"/>
    </xf>
    <xf numFmtId="0" fontId="0" fillId="17" borderId="12" xfId="0" applyFont="1" applyFill="1" applyBorder="1" applyAlignment="1">
      <alignment horizontal="center" vertical="top"/>
    </xf>
    <xf numFmtId="2" fontId="80" fillId="17" borderId="10" xfId="0" applyNumberFormat="1" applyFont="1" applyFill="1" applyBorder="1" applyAlignment="1">
      <alignment horizontal="center" vertical="top"/>
    </xf>
    <xf numFmtId="2" fontId="80" fillId="17" borderId="16" xfId="0" applyNumberFormat="1" applyFont="1" applyFill="1" applyBorder="1" applyAlignment="1">
      <alignment horizontal="center" vertical="top"/>
    </xf>
    <xf numFmtId="2" fontId="80" fillId="0" borderId="10" xfId="0" applyNumberFormat="1" applyFont="1" applyBorder="1" applyAlignment="1">
      <alignment horizontal="left" vertical="top"/>
    </xf>
    <xf numFmtId="2" fontId="80" fillId="0" borderId="20" xfId="0" applyNumberFormat="1" applyFont="1" applyBorder="1" applyAlignment="1">
      <alignment horizontal="center" vertical="top"/>
    </xf>
    <xf numFmtId="187" fontId="5" fillId="0" borderId="18" xfId="42" applyNumberFormat="1" applyFont="1" applyBorder="1" applyAlignment="1">
      <alignment vertical="top" wrapText="1"/>
    </xf>
    <xf numFmtId="187" fontId="5" fillId="0" borderId="26" xfId="42" applyNumberFormat="1" applyFont="1" applyBorder="1" applyAlignment="1">
      <alignment vertical="top" wrapText="1"/>
    </xf>
    <xf numFmtId="1" fontId="80" fillId="0" borderId="10" xfId="0" applyNumberFormat="1" applyFont="1" applyBorder="1" applyAlignment="1">
      <alignment horizontal="left" vertical="top"/>
    </xf>
    <xf numFmtId="0" fontId="68" fillId="0" borderId="10" xfId="0" applyFont="1" applyFill="1" applyBorder="1" applyAlignment="1">
      <alignment horizontal="center"/>
    </xf>
    <xf numFmtId="4" fontId="68" fillId="0" borderId="10" xfId="0" applyNumberFormat="1" applyFont="1" applyFill="1" applyBorder="1" applyAlignment="1">
      <alignment horizontal="center" vertical="center"/>
    </xf>
    <xf numFmtId="1" fontId="77" fillId="0" borderId="10" xfId="0" applyNumberFormat="1" applyFont="1" applyFill="1" applyBorder="1" applyAlignment="1">
      <alignment horizontal="center" vertical="center"/>
    </xf>
    <xf numFmtId="0" fontId="5" fillId="0" borderId="10" xfId="0" applyFont="1" applyBorder="1" applyAlignment="1">
      <alignment wrapText="1"/>
    </xf>
    <xf numFmtId="0" fontId="0" fillId="0" borderId="0" xfId="0" applyFont="1" applyBorder="1" applyAlignment="1">
      <alignment/>
    </xf>
    <xf numFmtId="0" fontId="0" fillId="0" borderId="0" xfId="0" applyBorder="1" applyAlignment="1">
      <alignment/>
    </xf>
    <xf numFmtId="0" fontId="5" fillId="0" borderId="0" xfId="0" applyFont="1" applyBorder="1" applyAlignment="1">
      <alignment horizontal="center" vertical="top" wrapText="1"/>
    </xf>
    <xf numFmtId="0" fontId="0" fillId="0" borderId="0" xfId="0" applyBorder="1" applyAlignment="1">
      <alignment wrapText="1"/>
    </xf>
    <xf numFmtId="0" fontId="80" fillId="0" borderId="0" xfId="0" applyFont="1" applyBorder="1" applyAlignment="1">
      <alignment horizontal="center" vertical="top"/>
    </xf>
    <xf numFmtId="0" fontId="0" fillId="0" borderId="10" xfId="0" applyBorder="1" applyAlignment="1">
      <alignment vertical="top"/>
    </xf>
    <xf numFmtId="0" fontId="5" fillId="0" borderId="10" xfId="0" applyFont="1" applyFill="1" applyBorder="1" applyAlignment="1">
      <alignment vertical="top" wrapText="1"/>
    </xf>
    <xf numFmtId="0" fontId="80" fillId="0" borderId="0" xfId="0" applyFont="1" applyBorder="1" applyAlignment="1">
      <alignment horizontal="left" vertical="top"/>
    </xf>
    <xf numFmtId="0" fontId="0" fillId="0" borderId="31" xfId="0" applyFont="1" applyBorder="1" applyAlignment="1">
      <alignment/>
    </xf>
    <xf numFmtId="0" fontId="0" fillId="0" borderId="32" xfId="0" applyFont="1" applyBorder="1" applyAlignment="1">
      <alignment/>
    </xf>
    <xf numFmtId="0" fontId="0" fillId="0" borderId="12" xfId="0" applyBorder="1" applyAlignment="1">
      <alignment/>
    </xf>
    <xf numFmtId="0" fontId="84" fillId="36" borderId="0" xfId="0" applyFont="1" applyFill="1" applyAlignment="1">
      <alignment/>
    </xf>
    <xf numFmtId="0" fontId="84" fillId="36" borderId="0" xfId="0" applyFont="1" applyFill="1" applyAlignment="1">
      <alignment horizontal="center"/>
    </xf>
    <xf numFmtId="0" fontId="83" fillId="36" borderId="0" xfId="0" applyFont="1" applyFill="1" applyAlignment="1">
      <alignment horizontal="left" vertical="center"/>
    </xf>
    <xf numFmtId="0" fontId="85" fillId="36" borderId="0" xfId="0" applyFont="1" applyFill="1" applyAlignment="1">
      <alignment horizontal="left" vertical="center"/>
    </xf>
    <xf numFmtId="0" fontId="0" fillId="36" borderId="0" xfId="0" applyFill="1" applyAlignment="1">
      <alignment/>
    </xf>
    <xf numFmtId="0" fontId="70" fillId="0" borderId="33" xfId="0" applyFont="1" applyBorder="1" applyAlignment="1">
      <alignment horizontal="center" vertical="top" wrapText="1"/>
    </xf>
    <xf numFmtId="0" fontId="70" fillId="0" borderId="15" xfId="0" applyFont="1" applyBorder="1" applyAlignment="1">
      <alignment horizontal="center" vertical="top" wrapText="1"/>
    </xf>
    <xf numFmtId="0" fontId="70" fillId="0" borderId="34" xfId="0" applyFont="1" applyBorder="1" applyAlignment="1">
      <alignment horizontal="center" vertical="top" wrapText="1"/>
    </xf>
    <xf numFmtId="0" fontId="70" fillId="0" borderId="35" xfId="0" applyFont="1" applyBorder="1" applyAlignment="1">
      <alignment horizontal="center" vertical="top" wrapText="1"/>
    </xf>
    <xf numFmtId="0" fontId="4" fillId="0" borderId="0" xfId="0" applyFont="1" applyBorder="1" applyAlignment="1">
      <alignment horizontal="center" vertical="top" wrapText="1"/>
    </xf>
    <xf numFmtId="0" fontId="4" fillId="0" borderId="36" xfId="0" applyFont="1" applyBorder="1" applyAlignment="1">
      <alignment horizontal="center" vertical="top" wrapText="1"/>
    </xf>
    <xf numFmtId="0" fontId="70" fillId="0" borderId="0" xfId="0" applyFont="1" applyBorder="1" applyAlignment="1">
      <alignment horizontal="center" vertical="top" wrapText="1"/>
    </xf>
    <xf numFmtId="0" fontId="70" fillId="0" borderId="36" xfId="0" applyFont="1" applyBorder="1" applyAlignment="1">
      <alignment horizontal="center" vertical="top" wrapText="1"/>
    </xf>
    <xf numFmtId="0" fontId="4" fillId="0" borderId="0" xfId="0" applyFont="1" applyAlignment="1">
      <alignment horizontal="center" wrapText="1"/>
    </xf>
    <xf numFmtId="0" fontId="4" fillId="0" borderId="36" xfId="0" applyFont="1" applyBorder="1" applyAlignment="1">
      <alignment horizontal="center" wrapText="1"/>
    </xf>
    <xf numFmtId="0" fontId="4" fillId="0" borderId="0" xfId="0" applyFont="1" applyBorder="1" applyAlignment="1">
      <alignment horizontal="center" wrapText="1"/>
    </xf>
    <xf numFmtId="0" fontId="70" fillId="0" borderId="28" xfId="0" applyFont="1" applyBorder="1" applyAlignment="1">
      <alignment horizontal="center" vertical="top" wrapText="1"/>
    </xf>
    <xf numFmtId="0" fontId="70"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36" xfId="0" applyFont="1" applyBorder="1" applyAlignment="1">
      <alignment horizontal="center" vertical="top" wrapText="1"/>
    </xf>
    <xf numFmtId="2" fontId="70" fillId="0" borderId="0" xfId="0" applyNumberFormat="1" applyFont="1" applyBorder="1" applyAlignment="1">
      <alignment horizontal="center" vertical="top" wrapText="1"/>
    </xf>
    <xf numFmtId="2" fontId="70" fillId="0" borderId="36" xfId="0" applyNumberFormat="1" applyFont="1" applyBorder="1" applyAlignment="1">
      <alignment horizontal="center" vertical="top" wrapText="1"/>
    </xf>
    <xf numFmtId="0" fontId="70" fillId="0" borderId="0" xfId="0" applyFont="1" applyFill="1" applyBorder="1" applyAlignment="1">
      <alignment horizontal="center" vertical="top" wrapText="1"/>
    </xf>
    <xf numFmtId="0" fontId="70" fillId="0" borderId="36" xfId="0" applyFont="1" applyFill="1" applyBorder="1" applyAlignment="1">
      <alignment horizontal="center" vertical="top" wrapText="1"/>
    </xf>
    <xf numFmtId="9" fontId="70" fillId="0" borderId="0" xfId="60" applyFont="1" applyBorder="1" applyAlignment="1">
      <alignment horizontal="center" vertical="top" wrapText="1"/>
    </xf>
    <xf numFmtId="9" fontId="70" fillId="0" borderId="36" xfId="60" applyFont="1" applyBorder="1" applyAlignment="1">
      <alignment horizontal="center" vertical="top" wrapText="1"/>
    </xf>
    <xf numFmtId="0" fontId="5" fillId="0" borderId="37" xfId="0" applyFont="1" applyBorder="1" applyAlignment="1">
      <alignment horizontal="center" vertical="top"/>
    </xf>
    <xf numFmtId="0" fontId="5" fillId="0" borderId="0" xfId="0" applyFont="1" applyBorder="1" applyAlignment="1">
      <alignment horizontal="center" vertical="top"/>
    </xf>
    <xf numFmtId="0" fontId="5" fillId="0" borderId="38" xfId="0" applyFont="1" applyBorder="1" applyAlignment="1">
      <alignment horizontal="center" vertical="top"/>
    </xf>
    <xf numFmtId="0" fontId="5" fillId="0" borderId="25" xfId="0" applyFont="1" applyBorder="1" applyAlignment="1">
      <alignment horizontal="center" vertical="top"/>
    </xf>
    <xf numFmtId="0" fontId="5" fillId="0" borderId="18" xfId="0" applyFont="1" applyBorder="1" applyAlignment="1">
      <alignment horizontal="left" vertical="top" wrapText="1"/>
    </xf>
    <xf numFmtId="0" fontId="5" fillId="0" borderId="25" xfId="0" applyFont="1" applyBorder="1" applyAlignment="1">
      <alignment horizontal="left" vertical="top" wrapText="1"/>
    </xf>
    <xf numFmtId="9" fontId="70" fillId="0" borderId="0" xfId="60" applyFont="1" applyFill="1" applyBorder="1" applyAlignment="1">
      <alignment horizontal="center" vertical="top" wrapText="1"/>
    </xf>
    <xf numFmtId="9" fontId="70" fillId="0" borderId="36" xfId="60" applyFont="1" applyFill="1" applyBorder="1" applyAlignment="1">
      <alignment horizontal="center" vertical="top" wrapText="1"/>
    </xf>
    <xf numFmtId="9" fontId="4" fillId="0" borderId="0" xfId="60" applyFont="1" applyBorder="1" applyAlignment="1">
      <alignment horizontal="center" vertical="top" wrapText="1"/>
    </xf>
    <xf numFmtId="9" fontId="4" fillId="0" borderId="36" xfId="60" applyFont="1" applyBorder="1" applyAlignment="1">
      <alignment horizontal="center" vertical="top" wrapText="1"/>
    </xf>
    <xf numFmtId="182" fontId="70" fillId="0" borderId="0" xfId="60" applyNumberFormat="1" applyFont="1" applyFill="1" applyBorder="1" applyAlignment="1">
      <alignment horizontal="center" vertical="top" wrapText="1"/>
    </xf>
    <xf numFmtId="182" fontId="70" fillId="0" borderId="36" xfId="60" applyNumberFormat="1" applyFont="1" applyFill="1" applyBorder="1" applyAlignment="1">
      <alignment horizontal="center" vertical="top" wrapText="1"/>
    </xf>
    <xf numFmtId="1" fontId="4" fillId="9" borderId="10" xfId="0" applyNumberFormat="1" applyFont="1" applyFill="1" applyBorder="1" applyAlignment="1">
      <alignment horizontal="right" vertical="top"/>
    </xf>
    <xf numFmtId="1" fontId="4" fillId="8" borderId="10" xfId="0" applyNumberFormat="1" applyFont="1" applyFill="1" applyBorder="1" applyAlignment="1">
      <alignment horizontal="right" vertical="top"/>
    </xf>
    <xf numFmtId="180" fontId="4" fillId="37" borderId="10" xfId="0" applyNumberFormat="1" applyFont="1" applyFill="1" applyBorder="1" applyAlignment="1">
      <alignment horizontal="right" vertical="top"/>
    </xf>
    <xf numFmtId="0" fontId="4" fillId="36" borderId="10" xfId="0" applyFont="1" applyFill="1" applyBorder="1" applyAlignment="1">
      <alignment horizontal="right" vertical="top"/>
    </xf>
    <xf numFmtId="0" fontId="4" fillId="36" borderId="10" xfId="0" applyFont="1" applyFill="1" applyBorder="1" applyAlignment="1">
      <alignment horizontal="right" vertical="top"/>
    </xf>
    <xf numFmtId="9" fontId="4" fillId="0" borderId="10" xfId="60" applyFont="1" applyBorder="1" applyAlignment="1">
      <alignment horizontal="center" vertical="top" wrapText="1"/>
    </xf>
    <xf numFmtId="9" fontId="4" fillId="0" borderId="10" xfId="60" applyFont="1" applyBorder="1" applyAlignment="1">
      <alignment horizontal="center" vertical="top" wrapText="1"/>
    </xf>
    <xf numFmtId="1" fontId="4" fillId="0" borderId="10" xfId="60" applyNumberFormat="1" applyFont="1" applyBorder="1" applyAlignment="1">
      <alignment horizontal="center" vertical="top" wrapText="1"/>
    </xf>
    <xf numFmtId="0" fontId="4" fillId="0" borderId="10" xfId="0" applyFont="1" applyBorder="1" applyAlignment="1">
      <alignment horizontal="center" vertical="top" wrapText="1"/>
    </xf>
    <xf numFmtId="0" fontId="0" fillId="0" borderId="0" xfId="0" applyFont="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justify" vertical="center" wrapText="1"/>
    </xf>
    <xf numFmtId="9" fontId="5" fillId="0" borderId="11" xfId="60" applyFont="1" applyBorder="1" applyAlignment="1">
      <alignment horizontal="center" vertical="top" wrapText="1"/>
    </xf>
    <xf numFmtId="1" fontId="5" fillId="0" borderId="11" xfId="60" applyNumberFormat="1" applyFont="1" applyBorder="1" applyAlignment="1">
      <alignment horizontal="center" vertical="top" wrapText="1"/>
    </xf>
    <xf numFmtId="0" fontId="12" fillId="0" borderId="0" xfId="0" applyFont="1" applyBorder="1" applyAlignment="1">
      <alignment horizontal="lef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top" wrapText="1"/>
    </xf>
    <xf numFmtId="0" fontId="0" fillId="0" borderId="39" xfId="0" applyFont="1" applyBorder="1" applyAlignment="1">
      <alignment horizontal="left" vertical="center" wrapText="1"/>
    </xf>
    <xf numFmtId="0" fontId="0" fillId="0" borderId="16" xfId="0" applyFont="1" applyBorder="1" applyAlignment="1">
      <alignment horizontal="center"/>
    </xf>
    <xf numFmtId="0" fontId="0" fillId="0" borderId="40" xfId="0" applyFont="1" applyBorder="1" applyAlignment="1">
      <alignment horizontal="center"/>
    </xf>
    <xf numFmtId="9" fontId="5" fillId="0" borderId="41" xfId="60" applyFont="1" applyBorder="1" applyAlignment="1">
      <alignment horizontal="center" vertical="top" wrapText="1"/>
    </xf>
    <xf numFmtId="9" fontId="5" fillId="0" borderId="14" xfId="60" applyFont="1" applyBorder="1" applyAlignment="1">
      <alignment horizontal="center" vertical="top" wrapText="1"/>
    </xf>
    <xf numFmtId="0" fontId="5" fillId="0" borderId="41"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7" xfId="0" applyFont="1" applyBorder="1" applyAlignment="1">
      <alignment horizontal="justify" vertical="center" wrapText="1"/>
    </xf>
    <xf numFmtId="0" fontId="3" fillId="0" borderId="10" xfId="0" applyFont="1" applyBorder="1" applyAlignment="1">
      <alignment horizontal="justify" vertical="center" wrapText="1"/>
    </xf>
    <xf numFmtId="0" fontId="0" fillId="0" borderId="33" xfId="0" applyFont="1" applyBorder="1" applyAlignment="1">
      <alignment horizontal="right" vertical="center" wrapText="1"/>
    </xf>
    <xf numFmtId="0" fontId="0" fillId="0" borderId="15" xfId="0" applyFont="1" applyBorder="1" applyAlignment="1">
      <alignment horizontal="right" vertical="center" wrapText="1"/>
    </xf>
    <xf numFmtId="0" fontId="5" fillId="0" borderId="33" xfId="0" applyFont="1" applyBorder="1" applyAlignment="1">
      <alignment vertical="center" wrapText="1"/>
    </xf>
    <xf numFmtId="0" fontId="5" fillId="0" borderId="15" xfId="0" applyFont="1" applyBorder="1" applyAlignment="1">
      <alignment vertical="center" wrapText="1"/>
    </xf>
    <xf numFmtId="0" fontId="7" fillId="0" borderId="33" xfId="0" applyFont="1" applyBorder="1" applyAlignment="1">
      <alignment vertical="center" wrapText="1"/>
    </xf>
    <xf numFmtId="0" fontId="7" fillId="0" borderId="15" xfId="0" applyFont="1" applyBorder="1" applyAlignment="1">
      <alignment vertical="center" wrapText="1"/>
    </xf>
    <xf numFmtId="0" fontId="5" fillId="0" borderId="10" xfId="0" applyFont="1" applyBorder="1" applyAlignment="1">
      <alignment horizontal="center" vertical="top"/>
    </xf>
    <xf numFmtId="0" fontId="0" fillId="0" borderId="10" xfId="0" applyFont="1" applyFill="1" applyBorder="1" applyAlignment="1">
      <alignment horizontal="center" vertical="center" wrapText="1"/>
    </xf>
    <xf numFmtId="9" fontId="5" fillId="0" borderId="11" xfId="60" applyFont="1" applyBorder="1" applyAlignment="1" quotePrefix="1">
      <alignment horizontal="center" vertical="top" wrapText="1"/>
    </xf>
    <xf numFmtId="0" fontId="0" fillId="0" borderId="10" xfId="0" applyFont="1" applyBorder="1" applyAlignment="1" quotePrefix="1">
      <alignment horizontal="left" vertical="center" wrapText="1"/>
    </xf>
    <xf numFmtId="0" fontId="80" fillId="0" borderId="36" xfId="0" applyFont="1" applyBorder="1" applyAlignment="1" quotePrefix="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V87"/>
  <sheetViews>
    <sheetView zoomScale="73" zoomScaleNormal="73" zoomScaleSheetLayoutView="100" zoomScalePageLayoutView="0" workbookViewId="0" topLeftCell="A1">
      <selection activeCell="I84" sqref="I84"/>
    </sheetView>
  </sheetViews>
  <sheetFormatPr defaultColWidth="9.140625" defaultRowHeight="12.75"/>
  <cols>
    <col min="1" max="1" width="7.140625" style="6" customWidth="1"/>
    <col min="2" max="2" width="9.57421875" style="6" customWidth="1"/>
    <col min="3" max="3" width="9.140625" style="6" customWidth="1"/>
    <col min="4" max="4" width="12.140625" style="6" customWidth="1"/>
    <col min="5" max="5" width="10.00390625" style="6" customWidth="1"/>
    <col min="6" max="7" width="9.8515625" style="6" customWidth="1"/>
    <col min="8" max="8" width="7.57421875" style="16" customWidth="1"/>
    <col min="9" max="9" width="8.140625" style="16" customWidth="1"/>
    <col min="10" max="10" width="14.140625" style="5" customWidth="1"/>
    <col min="11" max="11" width="9.00390625" style="6" customWidth="1"/>
    <col min="12" max="12" width="10.00390625" style="6" customWidth="1"/>
    <col min="13" max="14" width="9.421875" style="22" customWidth="1"/>
    <col min="15" max="15" width="10.7109375" style="6" customWidth="1"/>
    <col min="16" max="16" width="9.421875" style="6" customWidth="1"/>
    <col min="17" max="19" width="12.00390625" style="22" customWidth="1"/>
    <col min="20" max="20" width="9.28125" style="6" customWidth="1"/>
    <col min="21" max="21" width="9.8515625" style="6" customWidth="1"/>
    <col min="22" max="22" width="12.8515625" style="18" customWidth="1"/>
    <col min="23" max="23" width="9.28125" style="6" customWidth="1"/>
    <col min="24" max="24" width="14.7109375" style="6" customWidth="1"/>
    <col min="25" max="25" width="18.140625" style="22" customWidth="1"/>
    <col min="26" max="26" width="19.140625" style="5" customWidth="1"/>
    <col min="27" max="27" width="6.7109375" style="8" customWidth="1"/>
    <col min="28" max="28" width="19.140625" style="5" customWidth="1"/>
    <col min="29" max="29" width="9.140625" style="7" customWidth="1"/>
    <col min="30" max="30" width="9.140625" style="6" customWidth="1"/>
    <col min="31" max="31" width="19.7109375" style="6" customWidth="1"/>
    <col min="32" max="68" width="9.140625" style="6" customWidth="1"/>
    <col min="69" max="69" width="10.8515625" style="6" bestFit="1" customWidth="1"/>
    <col min="70" max="16384" width="9.140625" style="6" customWidth="1"/>
  </cols>
  <sheetData>
    <row r="1" spans="1:73" ht="15.75">
      <c r="A1" s="2"/>
      <c r="B1" s="113" t="s">
        <v>241</v>
      </c>
      <c r="C1" s="114"/>
      <c r="D1" s="113"/>
      <c r="E1" s="114"/>
      <c r="F1" s="114"/>
      <c r="G1" s="114"/>
      <c r="H1" s="115"/>
      <c r="I1" s="115"/>
      <c r="J1" s="114"/>
      <c r="K1" s="114"/>
      <c r="L1" s="114"/>
      <c r="M1" s="116"/>
      <c r="N1" s="116"/>
      <c r="O1" s="114"/>
      <c r="P1" s="114"/>
      <c r="Q1" s="116"/>
      <c r="R1" s="116"/>
      <c r="S1" s="116"/>
      <c r="T1" s="114"/>
      <c r="U1" s="114"/>
      <c r="V1" s="117"/>
      <c r="W1" s="114"/>
      <c r="X1" s="114"/>
      <c r="Y1" s="21"/>
      <c r="Z1" s="11"/>
      <c r="AA1" s="29"/>
      <c r="AC1" s="7" t="s">
        <v>81</v>
      </c>
      <c r="AD1" s="44">
        <v>1.1</v>
      </c>
      <c r="AE1" s="44"/>
      <c r="AF1" s="44">
        <v>1.2</v>
      </c>
      <c r="AG1" s="44">
        <v>1.3</v>
      </c>
      <c r="AH1" s="44">
        <v>1</v>
      </c>
      <c r="AI1" s="43"/>
      <c r="AJ1" s="43">
        <v>2.1</v>
      </c>
      <c r="AK1" s="43">
        <v>2.2</v>
      </c>
      <c r="AL1" s="43">
        <v>2</v>
      </c>
      <c r="AM1" s="45"/>
      <c r="AN1" s="45">
        <v>3.1</v>
      </c>
      <c r="AO1" s="45"/>
      <c r="AP1" s="45">
        <v>3.2</v>
      </c>
      <c r="AQ1" s="45"/>
      <c r="AR1" s="45">
        <v>3.3</v>
      </c>
      <c r="AS1" s="45"/>
      <c r="AT1" s="45">
        <v>3.4</v>
      </c>
      <c r="AU1" s="45">
        <v>3.5</v>
      </c>
      <c r="AV1" s="45">
        <v>3</v>
      </c>
      <c r="AW1" s="43"/>
      <c r="AX1" s="43"/>
      <c r="AY1" s="43">
        <v>4.1</v>
      </c>
      <c r="AZ1" s="43">
        <v>4.2</v>
      </c>
      <c r="BA1" s="43"/>
      <c r="BB1" s="43">
        <v>4.3</v>
      </c>
      <c r="BC1" s="43">
        <v>4</v>
      </c>
      <c r="BD1" s="45" t="s">
        <v>89</v>
      </c>
      <c r="BE1" s="45" t="s">
        <v>90</v>
      </c>
      <c r="BF1" s="45" t="s">
        <v>91</v>
      </c>
      <c r="BG1" s="45" t="s">
        <v>92</v>
      </c>
      <c r="BH1" s="45" t="s">
        <v>93</v>
      </c>
      <c r="BI1" s="45" t="s">
        <v>94</v>
      </c>
      <c r="BJ1" s="45" t="s">
        <v>95</v>
      </c>
      <c r="BK1" s="45" t="s">
        <v>96</v>
      </c>
      <c r="BL1" s="45">
        <v>5</v>
      </c>
      <c r="BM1" s="43">
        <v>6.1</v>
      </c>
      <c r="BN1" s="43">
        <v>6.2</v>
      </c>
      <c r="BO1" s="43">
        <v>6</v>
      </c>
      <c r="BP1" s="28" t="s">
        <v>97</v>
      </c>
      <c r="BQ1" s="28"/>
      <c r="BR1" s="28"/>
      <c r="BS1" s="28"/>
      <c r="BT1" s="28"/>
      <c r="BU1" s="6" t="s">
        <v>98</v>
      </c>
    </row>
    <row r="2" spans="1:72" ht="16.5" thickBot="1">
      <c r="A2" s="2"/>
      <c r="B2" s="1" t="s">
        <v>46</v>
      </c>
      <c r="C2" s="9"/>
      <c r="D2" s="338"/>
      <c r="E2" s="339"/>
      <c r="F2" s="339"/>
      <c r="G2" s="339"/>
      <c r="H2" s="337"/>
      <c r="I2" s="337"/>
      <c r="J2" s="337"/>
      <c r="K2" s="336"/>
      <c r="L2" s="336"/>
      <c r="M2" s="336"/>
      <c r="N2" s="336"/>
      <c r="O2" s="336"/>
      <c r="P2" s="336"/>
      <c r="Q2" s="336"/>
      <c r="R2" s="336"/>
      <c r="S2" s="336"/>
      <c r="T2" s="335"/>
      <c r="U2" s="335"/>
      <c r="V2" s="335"/>
      <c r="W2" s="335"/>
      <c r="X2" s="335"/>
      <c r="Y2" s="118"/>
      <c r="Z2" s="119"/>
      <c r="AA2" s="38"/>
      <c r="AB2" s="30"/>
      <c r="AC2" s="7" t="s">
        <v>82</v>
      </c>
      <c r="AD2" s="44">
        <v>10</v>
      </c>
      <c r="AE2" s="44"/>
      <c r="AF2" s="44">
        <v>10</v>
      </c>
      <c r="AG2" s="44">
        <v>5</v>
      </c>
      <c r="AH2" s="44">
        <f>SUM(AD2:AG2)</f>
        <v>25</v>
      </c>
      <c r="AI2" s="43"/>
      <c r="AJ2" s="43">
        <v>10</v>
      </c>
      <c r="AK2" s="43">
        <v>5</v>
      </c>
      <c r="AL2" s="43">
        <f>SUM(AJ2:AK2)</f>
        <v>15</v>
      </c>
      <c r="AM2" s="45"/>
      <c r="AN2" s="45">
        <v>3</v>
      </c>
      <c r="AO2" s="45"/>
      <c r="AP2" s="45">
        <v>3</v>
      </c>
      <c r="AQ2" s="45"/>
      <c r="AR2" s="45">
        <v>3</v>
      </c>
      <c r="AS2" s="45"/>
      <c r="AT2" s="45">
        <v>3</v>
      </c>
      <c r="AU2" s="45">
        <v>3</v>
      </c>
      <c r="AV2" s="45">
        <f>SUM(AN2:AU2)</f>
        <v>15</v>
      </c>
      <c r="AW2" s="43"/>
      <c r="AX2" s="43"/>
      <c r="AY2" s="43">
        <v>5</v>
      </c>
      <c r="AZ2" s="43">
        <v>5</v>
      </c>
      <c r="BA2" s="43"/>
      <c r="BB2" s="43">
        <v>5</v>
      </c>
      <c r="BC2" s="43">
        <f>SUM(AY2:BB2)</f>
        <v>15</v>
      </c>
      <c r="BD2" s="45">
        <v>2.5</v>
      </c>
      <c r="BE2" s="45">
        <v>2.5</v>
      </c>
      <c r="BF2" s="45">
        <v>2.5</v>
      </c>
      <c r="BG2" s="45">
        <v>2.5</v>
      </c>
      <c r="BH2" s="45">
        <v>2.5</v>
      </c>
      <c r="BI2" s="45">
        <v>2.5</v>
      </c>
      <c r="BJ2" s="45">
        <v>2.5</v>
      </c>
      <c r="BK2" s="45">
        <v>2.5</v>
      </c>
      <c r="BL2" s="45">
        <f>SUM(BD2:BK2)</f>
        <v>20</v>
      </c>
      <c r="BM2" s="43">
        <v>5</v>
      </c>
      <c r="BN2" s="43">
        <v>5</v>
      </c>
      <c r="BO2" s="43">
        <f>SUM(BM2:BN2)</f>
        <v>10</v>
      </c>
      <c r="BP2" s="47">
        <f>AH2+AL2+AV2+BC2+BL2+BO2</f>
        <v>100</v>
      </c>
      <c r="BQ2" s="28"/>
      <c r="BR2" s="28"/>
      <c r="BS2" s="28"/>
      <c r="BT2" s="28"/>
    </row>
    <row r="3" spans="1:28" ht="16.5" customHeight="1" hidden="1" thickBot="1">
      <c r="A3" s="2"/>
      <c r="B3" s="1"/>
      <c r="C3" s="9"/>
      <c r="D3" s="9"/>
      <c r="E3" s="120"/>
      <c r="F3" s="120"/>
      <c r="G3" s="120"/>
      <c r="H3" s="120"/>
      <c r="I3" s="120"/>
      <c r="J3" s="120"/>
      <c r="K3" s="120"/>
      <c r="L3" s="120"/>
      <c r="M3" s="121"/>
      <c r="N3" s="121"/>
      <c r="O3" s="120"/>
      <c r="P3" s="120"/>
      <c r="Q3" s="121"/>
      <c r="R3" s="121"/>
      <c r="S3" s="121"/>
      <c r="T3" s="120"/>
      <c r="U3" s="120"/>
      <c r="V3" s="122"/>
      <c r="W3" s="120"/>
      <c r="X3" s="120"/>
      <c r="Y3" s="121"/>
      <c r="Z3" s="123"/>
      <c r="AA3" s="39"/>
      <c r="AB3" s="31"/>
    </row>
    <row r="4" spans="1:74" ht="82.5" customHeight="1">
      <c r="A4" s="124" t="s">
        <v>3</v>
      </c>
      <c r="B4" s="3" t="s">
        <v>37</v>
      </c>
      <c r="C4" s="125" t="s">
        <v>38</v>
      </c>
      <c r="D4" s="126" t="s">
        <v>39</v>
      </c>
      <c r="E4" s="341" t="s">
        <v>4</v>
      </c>
      <c r="F4" s="341"/>
      <c r="G4" s="127" t="s">
        <v>83</v>
      </c>
      <c r="H4" s="340" t="s">
        <v>197</v>
      </c>
      <c r="I4" s="340"/>
      <c r="J4" s="340"/>
      <c r="K4" s="342" t="s">
        <v>0</v>
      </c>
      <c r="L4" s="342"/>
      <c r="M4" s="342" t="s">
        <v>64</v>
      </c>
      <c r="N4" s="342"/>
      <c r="O4" s="340" t="s">
        <v>58</v>
      </c>
      <c r="P4" s="341"/>
      <c r="Q4" s="341" t="s">
        <v>29</v>
      </c>
      <c r="R4" s="341"/>
      <c r="S4" s="127" t="s">
        <v>69</v>
      </c>
      <c r="T4" s="340" t="s">
        <v>57</v>
      </c>
      <c r="U4" s="340"/>
      <c r="V4" s="340"/>
      <c r="W4" s="343" t="s">
        <v>1</v>
      </c>
      <c r="X4" s="343"/>
      <c r="Y4" s="129"/>
      <c r="Z4" s="126" t="s">
        <v>55</v>
      </c>
      <c r="AA4" s="40"/>
      <c r="AB4" s="32"/>
      <c r="AD4" s="329" t="s">
        <v>60</v>
      </c>
      <c r="AE4" s="321" t="s">
        <v>47</v>
      </c>
      <c r="AF4" s="329" t="s">
        <v>63</v>
      </c>
      <c r="AG4" s="331" t="s">
        <v>84</v>
      </c>
      <c r="AH4" s="329" t="s">
        <v>5</v>
      </c>
      <c r="AI4" s="333" t="s">
        <v>8</v>
      </c>
      <c r="AJ4" s="321" t="s">
        <v>85</v>
      </c>
      <c r="AK4" s="308" t="s">
        <v>50</v>
      </c>
      <c r="AL4" s="308" t="s">
        <v>51</v>
      </c>
      <c r="AM4" s="319" t="s">
        <v>11</v>
      </c>
      <c r="AN4" s="321" t="s">
        <v>12</v>
      </c>
      <c r="AO4" s="319" t="s">
        <v>68</v>
      </c>
      <c r="AP4" s="321" t="s">
        <v>65</v>
      </c>
      <c r="AQ4" s="319" t="s">
        <v>14</v>
      </c>
      <c r="AR4" s="321" t="s">
        <v>22</v>
      </c>
      <c r="AS4" s="319" t="s">
        <v>86</v>
      </c>
      <c r="AT4" s="321" t="s">
        <v>32</v>
      </c>
      <c r="AU4" s="321" t="s">
        <v>70</v>
      </c>
      <c r="AV4" s="321" t="s">
        <v>23</v>
      </c>
      <c r="AW4" s="308" t="s">
        <v>25</v>
      </c>
      <c r="AX4" s="308" t="s">
        <v>18</v>
      </c>
      <c r="AY4" s="308" t="s">
        <v>87</v>
      </c>
      <c r="AZ4" s="308" t="s">
        <v>88</v>
      </c>
      <c r="BA4" s="308" t="s">
        <v>20</v>
      </c>
      <c r="BB4" s="308" t="s">
        <v>21</v>
      </c>
      <c r="BC4" s="317" t="s">
        <v>2</v>
      </c>
      <c r="BD4" s="315" t="s">
        <v>34</v>
      </c>
      <c r="BE4" s="315" t="s">
        <v>33</v>
      </c>
      <c r="BF4" s="306" t="s">
        <v>52</v>
      </c>
      <c r="BG4" s="306" t="s">
        <v>53</v>
      </c>
      <c r="BH4" s="306" t="s">
        <v>72</v>
      </c>
      <c r="BI4" s="306" t="s">
        <v>73</v>
      </c>
      <c r="BJ4" s="306" t="s">
        <v>74</v>
      </c>
      <c r="BK4" s="306" t="s">
        <v>48</v>
      </c>
      <c r="BL4" s="308" t="s">
        <v>35</v>
      </c>
      <c r="BM4" s="310" t="s">
        <v>75</v>
      </c>
      <c r="BN4" s="312" t="s">
        <v>77</v>
      </c>
      <c r="BO4" s="313" t="s">
        <v>78</v>
      </c>
      <c r="BP4" s="302" t="s">
        <v>26</v>
      </c>
      <c r="BQ4" s="302" t="s">
        <v>59</v>
      </c>
      <c r="BR4" s="302" t="s">
        <v>54</v>
      </c>
      <c r="BS4" s="302" t="s">
        <v>56</v>
      </c>
      <c r="BT4" s="302" t="s">
        <v>41</v>
      </c>
      <c r="BU4" s="302" t="s">
        <v>43</v>
      </c>
      <c r="BV4" s="304" t="s">
        <v>99</v>
      </c>
    </row>
    <row r="5" spans="1:74" s="5" customFormat="1" ht="68.25" customHeight="1" thickBot="1">
      <c r="A5" s="125"/>
      <c r="B5" s="125"/>
      <c r="C5" s="125"/>
      <c r="D5" s="130" t="s">
        <v>62</v>
      </c>
      <c r="E5" s="131" t="s">
        <v>61</v>
      </c>
      <c r="F5" s="130" t="s">
        <v>62</v>
      </c>
      <c r="G5" s="130"/>
      <c r="H5" s="128" t="s">
        <v>6</v>
      </c>
      <c r="I5" s="128" t="s">
        <v>7</v>
      </c>
      <c r="J5" s="132" t="s">
        <v>49</v>
      </c>
      <c r="K5" s="126" t="s">
        <v>215</v>
      </c>
      <c r="L5" s="133" t="s">
        <v>138</v>
      </c>
      <c r="M5" s="126" t="s">
        <v>216</v>
      </c>
      <c r="N5" s="133" t="s">
        <v>217</v>
      </c>
      <c r="O5" s="134" t="s">
        <v>13</v>
      </c>
      <c r="P5" s="134" t="s">
        <v>31</v>
      </c>
      <c r="Q5" s="135" t="s">
        <v>30</v>
      </c>
      <c r="R5" s="136" t="s">
        <v>218</v>
      </c>
      <c r="S5" s="136" t="s">
        <v>71</v>
      </c>
      <c r="T5" s="134" t="s">
        <v>17</v>
      </c>
      <c r="U5" s="134" t="s">
        <v>15</v>
      </c>
      <c r="V5" s="137" t="s">
        <v>16</v>
      </c>
      <c r="W5" s="125" t="s">
        <v>19</v>
      </c>
      <c r="X5" s="134" t="s">
        <v>24</v>
      </c>
      <c r="Y5" s="138" t="s">
        <v>76</v>
      </c>
      <c r="Z5" s="125"/>
      <c r="AA5" s="41"/>
      <c r="AB5" s="33"/>
      <c r="AC5" s="8"/>
      <c r="AD5" s="330"/>
      <c r="AE5" s="322"/>
      <c r="AF5" s="330"/>
      <c r="AG5" s="332"/>
      <c r="AH5" s="330"/>
      <c r="AI5" s="334"/>
      <c r="AJ5" s="322"/>
      <c r="AK5" s="309"/>
      <c r="AL5" s="309"/>
      <c r="AM5" s="320"/>
      <c r="AN5" s="322"/>
      <c r="AO5" s="320"/>
      <c r="AP5" s="322"/>
      <c r="AQ5" s="320"/>
      <c r="AR5" s="322"/>
      <c r="AS5" s="320"/>
      <c r="AT5" s="322"/>
      <c r="AU5" s="322"/>
      <c r="AV5" s="322"/>
      <c r="AW5" s="309"/>
      <c r="AX5" s="309"/>
      <c r="AY5" s="309"/>
      <c r="AZ5" s="309"/>
      <c r="BA5" s="309"/>
      <c r="BB5" s="309"/>
      <c r="BC5" s="318"/>
      <c r="BD5" s="316"/>
      <c r="BE5" s="316"/>
      <c r="BF5" s="307"/>
      <c r="BG5" s="307"/>
      <c r="BH5" s="307"/>
      <c r="BI5" s="307"/>
      <c r="BJ5" s="307"/>
      <c r="BK5" s="307"/>
      <c r="BL5" s="309"/>
      <c r="BM5" s="311"/>
      <c r="BN5" s="311"/>
      <c r="BO5" s="314"/>
      <c r="BP5" s="303"/>
      <c r="BQ5" s="303"/>
      <c r="BR5" s="303"/>
      <c r="BS5" s="303"/>
      <c r="BT5" s="303"/>
      <c r="BU5" s="303"/>
      <c r="BV5" s="305"/>
    </row>
    <row r="6" spans="1:74" s="10" customFormat="1" ht="16.5" customHeight="1" thickBot="1">
      <c r="A6" s="4">
        <v>1</v>
      </c>
      <c r="B6" s="139" t="s">
        <v>42</v>
      </c>
      <c r="C6" s="139" t="s">
        <v>79</v>
      </c>
      <c r="D6" s="140">
        <v>8032</v>
      </c>
      <c r="E6" s="140">
        <v>25</v>
      </c>
      <c r="F6" s="141">
        <v>9</v>
      </c>
      <c r="G6" s="141">
        <v>85</v>
      </c>
      <c r="H6" s="140">
        <v>4376</v>
      </c>
      <c r="I6" s="140">
        <v>5890</v>
      </c>
      <c r="J6" s="142">
        <v>8.77</v>
      </c>
      <c r="K6" s="140">
        <v>3572</v>
      </c>
      <c r="L6" s="140">
        <v>3572</v>
      </c>
      <c r="M6" s="140">
        <v>3572</v>
      </c>
      <c r="N6" s="140">
        <v>3572</v>
      </c>
      <c r="O6" s="143">
        <v>1447624</v>
      </c>
      <c r="P6" s="143">
        <v>1447624</v>
      </c>
      <c r="Q6" s="140">
        <v>48</v>
      </c>
      <c r="R6" s="140">
        <v>25</v>
      </c>
      <c r="S6" s="140">
        <v>35</v>
      </c>
      <c r="T6" s="140">
        <v>756</v>
      </c>
      <c r="U6" s="140">
        <v>7816</v>
      </c>
      <c r="V6" s="144">
        <v>12721</v>
      </c>
      <c r="W6" s="140">
        <v>3572</v>
      </c>
      <c r="X6" s="140">
        <v>20</v>
      </c>
      <c r="Y6" s="145">
        <v>15</v>
      </c>
      <c r="Z6" s="142">
        <v>85.62</v>
      </c>
      <c r="AA6" s="42"/>
      <c r="AB6" s="34"/>
      <c r="AC6" s="35"/>
      <c r="AD6" s="20">
        <f>IF(F6&gt;=25,0,IF(F6&lt;=7,10,10*((25-F6)/18)))</f>
        <v>8.88888888888889</v>
      </c>
      <c r="AE6" s="20">
        <f>100*((E6-F6)/E6)</f>
        <v>64</v>
      </c>
      <c r="AF6" s="20">
        <f>IF(AE6&lt;0,"0.00",10*(AE6/MAX($AE$6:$AE$32)))</f>
        <v>10</v>
      </c>
      <c r="AG6" s="20">
        <f>IF(G6&lt;=80,0,5*(G6/MAX(G$6:G$32)))</f>
        <v>4.722222222222222</v>
      </c>
      <c r="AH6" s="20">
        <f>AD6+AF6+AG6</f>
        <v>23.61111111111111</v>
      </c>
      <c r="AI6" s="23">
        <f>H6/I6</f>
        <v>0.7429541595925298</v>
      </c>
      <c r="AJ6" s="20">
        <f>10*(AI6/MAX(AI$6:AI$32))</f>
        <v>10</v>
      </c>
      <c r="AK6" s="20">
        <f>5*(MIN(J$6:J$32)/J6)</f>
        <v>4.401368301026226</v>
      </c>
      <c r="AL6" s="20">
        <f>AJ6+AK6</f>
        <v>14.401368301026226</v>
      </c>
      <c r="AM6" s="20">
        <f>100*(L6/K6)</f>
        <v>100</v>
      </c>
      <c r="AN6" s="20">
        <f>IF(AM6&lt;=80,0,3*((AM6-80)/(MAX($AM$6:$AM$32)-80)))</f>
        <v>3</v>
      </c>
      <c r="AO6" s="20">
        <f>100*(N6/M6)</f>
        <v>100</v>
      </c>
      <c r="AP6" s="20">
        <f>IF(AO6&lt;=80,0,3*((AO6-80)/(MAX($AO$6:$AO$32)-80)))</f>
        <v>3</v>
      </c>
      <c r="AQ6" s="20">
        <f>100*(P6/O6)</f>
        <v>100</v>
      </c>
      <c r="AR6" s="20">
        <f>IF(AQ6&lt;=90,0,3*((AQ6-90)/(MAX($AQ$6:$AQ$32)-90)))</f>
        <v>3</v>
      </c>
      <c r="AS6" s="20">
        <f>100*(R6/Q6)</f>
        <v>52.083333333333336</v>
      </c>
      <c r="AT6" s="20">
        <f>IF(AS6&lt;=40,0,3*(AS6-40)/(MAX($AS$6:$AS$32)-40))</f>
        <v>3</v>
      </c>
      <c r="AU6" s="20">
        <f>3*((-MIN(S$6:S$32)+S6)/(MAX(S$6:S$32)-MIN(S$6:S$32)))</f>
        <v>3</v>
      </c>
      <c r="AV6" s="20">
        <f>AN6+AP6+AR6+AT6+AU6</f>
        <v>15</v>
      </c>
      <c r="AW6" s="20">
        <f>U6/T6</f>
        <v>10.338624338624339</v>
      </c>
      <c r="AX6" s="20">
        <f>V6/T6</f>
        <v>16.826719576719576</v>
      </c>
      <c r="AY6" s="20">
        <f>5*(MAX($AW$6:$AW$32)-$AW6)/(MAX($AW$6:$AW$32)-MIN($AW$6:$AW$32))</f>
        <v>0</v>
      </c>
      <c r="AZ6" s="20">
        <f>5*(MAX($AX$6:$AX$32)-$AX6)/(MAX($AX$6:$AX$32)-MIN($AX$6:$AX$32))</f>
        <v>0</v>
      </c>
      <c r="BA6" s="20">
        <f>100*(X6/W6)</f>
        <v>0.5599104143337066</v>
      </c>
      <c r="BB6" s="20">
        <f>5*(MAX($BA$6:$BA$32)-$BA6)/(MAX($BA$6:$BA$32)-MIN($BA$6:$BA$32))</f>
        <v>5</v>
      </c>
      <c r="BC6" s="20">
        <f>AY6+AZ6+BB6</f>
        <v>5</v>
      </c>
      <c r="BD6" s="19">
        <v>2.5</v>
      </c>
      <c r="BE6" s="19">
        <v>2.5</v>
      </c>
      <c r="BF6" s="19">
        <v>2.5</v>
      </c>
      <c r="BG6" s="19">
        <v>2.5</v>
      </c>
      <c r="BH6" s="19">
        <v>2.5</v>
      </c>
      <c r="BI6" s="19">
        <v>2.5</v>
      </c>
      <c r="BJ6" s="19">
        <v>2.5</v>
      </c>
      <c r="BK6" s="19">
        <v>2.5</v>
      </c>
      <c r="BL6" s="20">
        <f>SUM(BD6:BK6)</f>
        <v>20</v>
      </c>
      <c r="BM6" s="20">
        <v>5</v>
      </c>
      <c r="BN6" s="24">
        <f>5*((MAX(Y$6:Y$32)-Y6)/(MAX(Y$6:Y$32)-MIN(Y$6:Y$32)))</f>
        <v>0</v>
      </c>
      <c r="BO6" s="20">
        <f>BM6+BN6</f>
        <v>5</v>
      </c>
      <c r="BP6" s="46">
        <f>AH6+AL6+AV6+BC6+BL6+BO6</f>
        <v>83.01247941213734</v>
      </c>
      <c r="BQ6" s="25">
        <f>O6+Q6</f>
        <v>1447672</v>
      </c>
      <c r="BR6" s="20">
        <f>0.7+0.15*((BQ6-MIN(BQ$6:BQ$32))/(MAX(BQ$6:BQ$32)-MIN(BQ$6:BQ$32)))+0.15*((Z6-MIN(Z$6:Z$32))/(MAX(Z$6:Z$32)-MIN(Z$6:Z$32)))</f>
        <v>0.85</v>
      </c>
      <c r="BS6" s="20">
        <f>BP6*BR6</f>
        <v>70.56060750031673</v>
      </c>
      <c r="BT6" s="26">
        <f>IF(AD6="NQ","NQ",RANK(BS6,BS6:BS32))</f>
        <v>1</v>
      </c>
      <c r="BU6" s="27" t="str">
        <f>IF(K6=W6,"Yes","No")</f>
        <v>Yes</v>
      </c>
      <c r="BV6" s="10" t="str">
        <f>IF(G6&lt;N6/M6*100,"OK","not OK")</f>
        <v>OK</v>
      </c>
    </row>
    <row r="7" spans="1:69" s="10" customFormat="1" ht="15.75">
      <c r="A7" s="4">
        <v>2</v>
      </c>
      <c r="B7" s="139" t="s">
        <v>42</v>
      </c>
      <c r="C7" s="139" t="s">
        <v>80</v>
      </c>
      <c r="D7" s="140">
        <v>10449</v>
      </c>
      <c r="E7" s="146">
        <v>10.5</v>
      </c>
      <c r="F7" s="141">
        <v>9.87</v>
      </c>
      <c r="G7" s="141">
        <v>90</v>
      </c>
      <c r="H7" s="140">
        <v>6839</v>
      </c>
      <c r="I7" s="140">
        <v>6503</v>
      </c>
      <c r="J7" s="142">
        <v>7.72</v>
      </c>
      <c r="K7" s="143">
        <v>29628</v>
      </c>
      <c r="L7" s="143">
        <v>29628</v>
      </c>
      <c r="M7" s="145">
        <v>2000</v>
      </c>
      <c r="N7" s="145">
        <v>2500</v>
      </c>
      <c r="O7" s="143">
        <v>1438531</v>
      </c>
      <c r="P7" s="143">
        <v>1438531</v>
      </c>
      <c r="Q7" s="147">
        <v>50</v>
      </c>
      <c r="R7" s="147">
        <v>40</v>
      </c>
      <c r="S7" s="145">
        <v>25</v>
      </c>
      <c r="T7" s="148">
        <v>918</v>
      </c>
      <c r="U7" s="148">
        <v>3235</v>
      </c>
      <c r="V7" s="149">
        <v>3002</v>
      </c>
      <c r="W7" s="150">
        <v>29628</v>
      </c>
      <c r="X7" s="148">
        <v>43</v>
      </c>
      <c r="Y7" s="145">
        <v>7</v>
      </c>
      <c r="Z7" s="142">
        <v>43.68</v>
      </c>
      <c r="AA7" s="42"/>
      <c r="AB7" s="34"/>
      <c r="AC7" s="36"/>
      <c r="AW7" s="10">
        <v>5</v>
      </c>
      <c r="AX7" s="10">
        <v>5</v>
      </c>
      <c r="AY7" s="10">
        <v>5</v>
      </c>
      <c r="BA7" s="10">
        <v>5</v>
      </c>
      <c r="BQ7" s="10">
        <v>2445446</v>
      </c>
    </row>
    <row r="8" spans="1:29" s="10" customFormat="1" ht="15">
      <c r="A8" s="4">
        <v>3</v>
      </c>
      <c r="B8" s="139"/>
      <c r="C8" s="139"/>
      <c r="D8" s="142"/>
      <c r="E8" s="151"/>
      <c r="F8" s="151"/>
      <c r="G8" s="151"/>
      <c r="H8" s="142"/>
      <c r="I8" s="142"/>
      <c r="J8" s="142"/>
      <c r="K8" s="140"/>
      <c r="L8" s="140"/>
      <c r="M8" s="147"/>
      <c r="N8" s="147"/>
      <c r="O8" s="141"/>
      <c r="P8" s="141"/>
      <c r="Q8" s="147"/>
      <c r="R8" s="147"/>
      <c r="S8" s="147"/>
      <c r="T8" s="140"/>
      <c r="U8" s="140"/>
      <c r="V8" s="152"/>
      <c r="W8" s="140"/>
      <c r="X8" s="140"/>
      <c r="Y8" s="147"/>
      <c r="Z8" s="142">
        <v>55</v>
      </c>
      <c r="AA8" s="42"/>
      <c r="AB8" s="34"/>
      <c r="AC8" s="36"/>
    </row>
    <row r="9" spans="1:29" s="17" customFormat="1" ht="15">
      <c r="A9" s="4">
        <v>4</v>
      </c>
      <c r="B9" s="139"/>
      <c r="C9" s="139"/>
      <c r="D9" s="142"/>
      <c r="E9" s="151"/>
      <c r="F9" s="151"/>
      <c r="G9" s="151"/>
      <c r="H9" s="142"/>
      <c r="I9" s="142"/>
      <c r="J9" s="142"/>
      <c r="K9" s="140"/>
      <c r="L9" s="140"/>
      <c r="M9" s="147"/>
      <c r="N9" s="147"/>
      <c r="O9" s="141"/>
      <c r="P9" s="141"/>
      <c r="Q9" s="147"/>
      <c r="R9" s="147"/>
      <c r="S9" s="147"/>
      <c r="T9" s="140"/>
      <c r="U9" s="140"/>
      <c r="V9" s="152"/>
      <c r="W9" s="140"/>
      <c r="X9" s="140"/>
      <c r="Y9" s="147"/>
      <c r="Z9" s="142"/>
      <c r="AA9" s="42"/>
      <c r="AB9" s="34"/>
      <c r="AC9" s="36"/>
    </row>
    <row r="10" spans="1:29" s="10" customFormat="1" ht="15.75">
      <c r="A10" s="4">
        <v>5</v>
      </c>
      <c r="B10" s="139"/>
      <c r="C10" s="139"/>
      <c r="D10" s="153"/>
      <c r="E10" s="154"/>
      <c r="F10" s="154"/>
      <c r="G10" s="154"/>
      <c r="H10" s="155"/>
      <c r="I10" s="155"/>
      <c r="J10" s="142"/>
      <c r="K10" s="140"/>
      <c r="L10" s="140"/>
      <c r="M10" s="147"/>
      <c r="N10" s="147"/>
      <c r="O10" s="140"/>
      <c r="P10" s="140"/>
      <c r="Q10" s="147"/>
      <c r="R10" s="147"/>
      <c r="S10" s="147"/>
      <c r="T10" s="140"/>
      <c r="U10" s="140"/>
      <c r="V10" s="152"/>
      <c r="W10" s="140"/>
      <c r="X10" s="140"/>
      <c r="Y10" s="147"/>
      <c r="Z10" s="142"/>
      <c r="AA10" s="42"/>
      <c r="AB10" s="34"/>
      <c r="AC10" s="36"/>
    </row>
    <row r="11" spans="1:29" s="10" customFormat="1" ht="15.75">
      <c r="A11" s="4">
        <v>6</v>
      </c>
      <c r="B11" s="139"/>
      <c r="C11" s="139"/>
      <c r="D11" s="156"/>
      <c r="E11" s="154"/>
      <c r="F11" s="154"/>
      <c r="G11" s="154"/>
      <c r="H11" s="282"/>
      <c r="I11" s="282"/>
      <c r="J11" s="142"/>
      <c r="K11" s="140"/>
      <c r="L11" s="140"/>
      <c r="M11" s="147"/>
      <c r="N11" s="147"/>
      <c r="O11" s="156"/>
      <c r="P11" s="156"/>
      <c r="Q11" s="147"/>
      <c r="R11" s="147"/>
      <c r="S11" s="147"/>
      <c r="T11" s="140"/>
      <c r="U11" s="140"/>
      <c r="V11" s="152"/>
      <c r="W11" s="140"/>
      <c r="X11" s="140"/>
      <c r="Y11" s="147"/>
      <c r="Z11" s="142"/>
      <c r="AA11" s="42"/>
      <c r="AB11" s="34"/>
      <c r="AC11" s="36"/>
    </row>
    <row r="12" spans="1:29" s="10" customFormat="1" ht="15">
      <c r="A12" s="4">
        <v>7</v>
      </c>
      <c r="B12" s="139"/>
      <c r="C12" s="158"/>
      <c r="D12" s="159"/>
      <c r="E12" s="160"/>
      <c r="F12" s="160"/>
      <c r="G12" s="160"/>
      <c r="H12" s="283"/>
      <c r="I12" s="283"/>
      <c r="J12" s="162"/>
      <c r="K12" s="141"/>
      <c r="L12" s="163"/>
      <c r="M12" s="147"/>
      <c r="N12" s="147"/>
      <c r="O12" s="163"/>
      <c r="P12" s="163"/>
      <c r="Q12" s="147"/>
      <c r="R12" s="147"/>
      <c r="S12" s="147"/>
      <c r="T12" s="163"/>
      <c r="U12" s="164"/>
      <c r="V12" s="165"/>
      <c r="W12" s="163"/>
      <c r="X12" s="141"/>
      <c r="Y12" s="147"/>
      <c r="Z12" s="142"/>
      <c r="AA12" s="42"/>
      <c r="AB12" s="34"/>
      <c r="AC12" s="36"/>
    </row>
    <row r="13" spans="1:29" s="10" customFormat="1" ht="15">
      <c r="A13" s="4">
        <v>8</v>
      </c>
      <c r="B13" s="139"/>
      <c r="C13" s="158"/>
      <c r="D13" s="159"/>
      <c r="E13" s="160"/>
      <c r="F13" s="160"/>
      <c r="G13" s="160"/>
      <c r="H13" s="284"/>
      <c r="I13" s="283"/>
      <c r="J13" s="162"/>
      <c r="K13" s="141"/>
      <c r="L13" s="163"/>
      <c r="M13" s="147"/>
      <c r="N13" s="147"/>
      <c r="O13" s="167"/>
      <c r="P13" s="167"/>
      <c r="Q13" s="147"/>
      <c r="R13" s="147"/>
      <c r="S13" s="147"/>
      <c r="T13" s="168"/>
      <c r="U13" s="168"/>
      <c r="V13" s="169"/>
      <c r="W13" s="163"/>
      <c r="X13" s="141"/>
      <c r="Y13" s="147"/>
      <c r="Z13" s="142"/>
      <c r="AA13" s="42"/>
      <c r="AB13" s="34"/>
      <c r="AC13" s="36"/>
    </row>
    <row r="14" spans="1:29" s="10" customFormat="1" ht="15">
      <c r="A14" s="4">
        <v>9</v>
      </c>
      <c r="B14" s="139"/>
      <c r="C14" s="158"/>
      <c r="D14" s="159"/>
      <c r="E14" s="160"/>
      <c r="F14" s="160"/>
      <c r="G14" s="160"/>
      <c r="H14" s="284"/>
      <c r="I14" s="283"/>
      <c r="J14" s="162"/>
      <c r="K14" s="141"/>
      <c r="L14" s="163"/>
      <c r="M14" s="147"/>
      <c r="N14" s="147"/>
      <c r="O14" s="167"/>
      <c r="P14" s="167"/>
      <c r="Q14" s="147"/>
      <c r="R14" s="147"/>
      <c r="S14" s="147"/>
      <c r="T14" s="170"/>
      <c r="U14" s="170"/>
      <c r="V14" s="170"/>
      <c r="W14" s="163"/>
      <c r="X14" s="141"/>
      <c r="Y14" s="147"/>
      <c r="Z14" s="142"/>
      <c r="AA14" s="42"/>
      <c r="AB14" s="34"/>
      <c r="AC14" s="37"/>
    </row>
    <row r="15" spans="1:29" ht="15">
      <c r="A15" s="4">
        <v>10</v>
      </c>
      <c r="B15" s="139"/>
      <c r="C15" s="139"/>
      <c r="D15" s="171"/>
      <c r="E15" s="151"/>
      <c r="F15" s="151"/>
      <c r="G15" s="151"/>
      <c r="H15" s="142"/>
      <c r="I15" s="142"/>
      <c r="J15" s="142"/>
      <c r="K15" s="172"/>
      <c r="L15" s="173"/>
      <c r="M15" s="147"/>
      <c r="N15" s="147"/>
      <c r="O15" s="173"/>
      <c r="P15" s="173"/>
      <c r="Q15" s="147"/>
      <c r="R15" s="147"/>
      <c r="S15" s="147"/>
      <c r="T15" s="140"/>
      <c r="U15" s="140"/>
      <c r="V15" s="142"/>
      <c r="W15" s="140"/>
      <c r="X15" s="140"/>
      <c r="Y15" s="147"/>
      <c r="Z15" s="142"/>
      <c r="AA15" s="42"/>
      <c r="AB15" s="34"/>
      <c r="AC15" s="36"/>
    </row>
    <row r="16" spans="1:29" ht="15">
      <c r="A16" s="4">
        <v>11</v>
      </c>
      <c r="B16" s="139"/>
      <c r="C16" s="139"/>
      <c r="D16" s="171"/>
      <c r="E16" s="151"/>
      <c r="F16" s="151"/>
      <c r="G16" s="151"/>
      <c r="H16" s="142"/>
      <c r="I16" s="142"/>
      <c r="J16" s="142"/>
      <c r="K16" s="172"/>
      <c r="L16" s="173"/>
      <c r="M16" s="147"/>
      <c r="N16" s="147"/>
      <c r="O16" s="173"/>
      <c r="P16" s="173"/>
      <c r="Q16" s="147"/>
      <c r="R16" s="147"/>
      <c r="S16" s="147"/>
      <c r="T16" s="140"/>
      <c r="U16" s="140"/>
      <c r="V16" s="142"/>
      <c r="W16" s="140"/>
      <c r="X16" s="140"/>
      <c r="Y16" s="147"/>
      <c r="Z16" s="142"/>
      <c r="AA16" s="42"/>
      <c r="AB16" s="34"/>
      <c r="AC16" s="36"/>
    </row>
    <row r="17" spans="1:29" ht="15">
      <c r="A17" s="4">
        <v>12</v>
      </c>
      <c r="B17" s="139"/>
      <c r="C17" s="139"/>
      <c r="D17" s="171"/>
      <c r="E17" s="151"/>
      <c r="F17" s="151"/>
      <c r="G17" s="151"/>
      <c r="H17" s="142"/>
      <c r="I17" s="142"/>
      <c r="J17" s="142"/>
      <c r="K17" s="172"/>
      <c r="L17" s="173"/>
      <c r="M17" s="147"/>
      <c r="N17" s="147"/>
      <c r="O17" s="173"/>
      <c r="P17" s="173"/>
      <c r="Q17" s="147"/>
      <c r="R17" s="147"/>
      <c r="S17" s="147"/>
      <c r="T17" s="140"/>
      <c r="U17" s="140"/>
      <c r="V17" s="142"/>
      <c r="W17" s="140"/>
      <c r="X17" s="140"/>
      <c r="Y17" s="147"/>
      <c r="Z17" s="142"/>
      <c r="AA17" s="42"/>
      <c r="AB17" s="34"/>
      <c r="AC17" s="36"/>
    </row>
    <row r="18" spans="1:29" ht="15">
      <c r="A18" s="4">
        <v>13</v>
      </c>
      <c r="B18" s="139"/>
      <c r="C18" s="139"/>
      <c r="D18" s="171"/>
      <c r="E18" s="151"/>
      <c r="F18" s="151"/>
      <c r="G18" s="151"/>
      <c r="H18" s="142"/>
      <c r="I18" s="142"/>
      <c r="J18" s="142"/>
      <c r="K18" s="172"/>
      <c r="L18" s="173"/>
      <c r="M18" s="147"/>
      <c r="N18" s="147"/>
      <c r="O18" s="173"/>
      <c r="P18" s="173"/>
      <c r="Q18" s="147"/>
      <c r="R18" s="147"/>
      <c r="S18" s="147"/>
      <c r="T18" s="140"/>
      <c r="U18" s="140"/>
      <c r="V18" s="142"/>
      <c r="W18" s="140"/>
      <c r="X18" s="140"/>
      <c r="Y18" s="147"/>
      <c r="Z18" s="142"/>
      <c r="AA18" s="42"/>
      <c r="AB18" s="34"/>
      <c r="AC18" s="36"/>
    </row>
    <row r="19" spans="1:29" s="17" customFormat="1" ht="15">
      <c r="A19" s="4">
        <v>14</v>
      </c>
      <c r="B19" s="139"/>
      <c r="C19" s="139"/>
      <c r="D19" s="171"/>
      <c r="E19" s="151"/>
      <c r="F19" s="151"/>
      <c r="G19" s="151"/>
      <c r="H19" s="142"/>
      <c r="I19" s="142"/>
      <c r="J19" s="142"/>
      <c r="K19" s="172"/>
      <c r="L19" s="173"/>
      <c r="M19" s="147"/>
      <c r="N19" s="147"/>
      <c r="O19" s="173"/>
      <c r="P19" s="173"/>
      <c r="Q19" s="147"/>
      <c r="R19" s="147"/>
      <c r="S19" s="147"/>
      <c r="T19" s="140"/>
      <c r="U19" s="140"/>
      <c r="V19" s="142"/>
      <c r="W19" s="140"/>
      <c r="X19" s="140"/>
      <c r="Y19" s="147"/>
      <c r="Z19" s="142"/>
      <c r="AA19" s="42"/>
      <c r="AB19" s="34"/>
      <c r="AC19" s="36"/>
    </row>
    <row r="20" spans="1:29" s="17" customFormat="1" ht="15">
      <c r="A20" s="4">
        <v>15</v>
      </c>
      <c r="B20" s="139"/>
      <c r="C20" s="139"/>
      <c r="D20" s="171"/>
      <c r="E20" s="151"/>
      <c r="F20" s="151"/>
      <c r="G20" s="151"/>
      <c r="H20" s="142"/>
      <c r="I20" s="142"/>
      <c r="J20" s="142"/>
      <c r="K20" s="172"/>
      <c r="L20" s="173"/>
      <c r="M20" s="147"/>
      <c r="N20" s="147"/>
      <c r="O20" s="173"/>
      <c r="P20" s="173"/>
      <c r="Q20" s="147"/>
      <c r="R20" s="147"/>
      <c r="S20" s="147"/>
      <c r="T20" s="140"/>
      <c r="U20" s="140"/>
      <c r="V20" s="142"/>
      <c r="W20" s="140"/>
      <c r="X20" s="140"/>
      <c r="Y20" s="147"/>
      <c r="Z20" s="142"/>
      <c r="AA20" s="42"/>
      <c r="AB20" s="34"/>
      <c r="AC20" s="36"/>
    </row>
    <row r="21" spans="1:29" s="17" customFormat="1" ht="15">
      <c r="A21" s="4">
        <v>16</v>
      </c>
      <c r="B21" s="139"/>
      <c r="C21" s="139"/>
      <c r="D21" s="171"/>
      <c r="E21" s="151"/>
      <c r="F21" s="151"/>
      <c r="G21" s="151"/>
      <c r="H21" s="142"/>
      <c r="I21" s="142"/>
      <c r="J21" s="142"/>
      <c r="K21" s="172"/>
      <c r="L21" s="173"/>
      <c r="M21" s="147"/>
      <c r="N21" s="147"/>
      <c r="O21" s="173"/>
      <c r="P21" s="173"/>
      <c r="Q21" s="147"/>
      <c r="R21" s="147"/>
      <c r="S21" s="147"/>
      <c r="T21" s="140"/>
      <c r="U21" s="140"/>
      <c r="V21" s="142"/>
      <c r="W21" s="140"/>
      <c r="X21" s="140"/>
      <c r="Y21" s="147"/>
      <c r="Z21" s="142"/>
      <c r="AA21" s="42"/>
      <c r="AB21" s="34"/>
      <c r="AC21" s="36"/>
    </row>
    <row r="22" spans="1:29" s="17" customFormat="1" ht="15">
      <c r="A22" s="4">
        <v>17</v>
      </c>
      <c r="B22" s="139"/>
      <c r="C22" s="139"/>
      <c r="D22" s="171"/>
      <c r="E22" s="151"/>
      <c r="F22" s="151"/>
      <c r="G22" s="151"/>
      <c r="H22" s="142"/>
      <c r="I22" s="142"/>
      <c r="J22" s="142"/>
      <c r="K22" s="172"/>
      <c r="L22" s="173"/>
      <c r="M22" s="147"/>
      <c r="N22" s="147"/>
      <c r="O22" s="173"/>
      <c r="P22" s="173"/>
      <c r="Q22" s="147"/>
      <c r="R22" s="147"/>
      <c r="S22" s="147"/>
      <c r="T22" s="140"/>
      <c r="U22" s="140"/>
      <c r="V22" s="142"/>
      <c r="W22" s="140"/>
      <c r="X22" s="140"/>
      <c r="Y22" s="147"/>
      <c r="Z22" s="142"/>
      <c r="AA22" s="42"/>
      <c r="AB22" s="34"/>
      <c r="AC22" s="36"/>
    </row>
    <row r="23" spans="1:29" s="17" customFormat="1" ht="15">
      <c r="A23" s="4">
        <v>18</v>
      </c>
      <c r="B23" s="139"/>
      <c r="C23" s="139"/>
      <c r="D23" s="171"/>
      <c r="E23" s="151"/>
      <c r="F23" s="151"/>
      <c r="G23" s="151"/>
      <c r="H23" s="142"/>
      <c r="I23" s="142"/>
      <c r="J23" s="142"/>
      <c r="K23" s="172"/>
      <c r="L23" s="173"/>
      <c r="M23" s="147"/>
      <c r="N23" s="147"/>
      <c r="O23" s="173"/>
      <c r="P23" s="173"/>
      <c r="Q23" s="147"/>
      <c r="R23" s="147"/>
      <c r="S23" s="147"/>
      <c r="T23" s="140"/>
      <c r="U23" s="140"/>
      <c r="V23" s="142"/>
      <c r="W23" s="140"/>
      <c r="X23" s="140"/>
      <c r="Y23" s="147"/>
      <c r="Z23" s="142"/>
      <c r="AA23" s="42"/>
      <c r="AB23" s="34"/>
      <c r="AC23" s="36"/>
    </row>
    <row r="24" spans="1:29" ht="15">
      <c r="A24" s="4">
        <v>19</v>
      </c>
      <c r="B24" s="139"/>
      <c r="C24" s="139"/>
      <c r="D24" s="171"/>
      <c r="E24" s="151"/>
      <c r="F24" s="151"/>
      <c r="G24" s="151"/>
      <c r="H24" s="142"/>
      <c r="I24" s="142"/>
      <c r="J24" s="142"/>
      <c r="K24" s="172"/>
      <c r="L24" s="173"/>
      <c r="M24" s="147"/>
      <c r="N24" s="147"/>
      <c r="O24" s="173"/>
      <c r="P24" s="173"/>
      <c r="Q24" s="147"/>
      <c r="R24" s="147"/>
      <c r="S24" s="147"/>
      <c r="T24" s="140"/>
      <c r="U24" s="140"/>
      <c r="V24" s="142"/>
      <c r="W24" s="140"/>
      <c r="X24" s="140"/>
      <c r="Y24" s="147"/>
      <c r="Z24" s="142"/>
      <c r="AA24" s="42"/>
      <c r="AB24" s="34"/>
      <c r="AC24" s="36"/>
    </row>
    <row r="25" spans="1:29" ht="18">
      <c r="A25" s="4">
        <v>20</v>
      </c>
      <c r="B25" s="139"/>
      <c r="C25" s="139"/>
      <c r="D25" s="174"/>
      <c r="E25" s="151"/>
      <c r="F25" s="151"/>
      <c r="G25" s="151"/>
      <c r="H25" s="142"/>
      <c r="I25" s="142"/>
      <c r="J25" s="142"/>
      <c r="K25" s="175"/>
      <c r="L25" s="140"/>
      <c r="M25" s="147"/>
      <c r="N25" s="147"/>
      <c r="O25" s="140"/>
      <c r="P25" s="140"/>
      <c r="Q25" s="147"/>
      <c r="R25" s="147"/>
      <c r="S25" s="147"/>
      <c r="T25" s="140"/>
      <c r="U25" s="140"/>
      <c r="V25" s="142"/>
      <c r="W25" s="140"/>
      <c r="X25" s="140"/>
      <c r="Y25" s="147"/>
      <c r="Z25" s="142"/>
      <c r="AA25" s="42"/>
      <c r="AB25" s="34"/>
      <c r="AC25" s="36"/>
    </row>
    <row r="26" spans="1:29" ht="18">
      <c r="A26" s="4">
        <v>21</v>
      </c>
      <c r="B26" s="139"/>
      <c r="C26" s="139"/>
      <c r="D26" s="174"/>
      <c r="E26" s="151"/>
      <c r="F26" s="151"/>
      <c r="G26" s="151"/>
      <c r="H26" s="142"/>
      <c r="I26" s="142"/>
      <c r="J26" s="142"/>
      <c r="K26" s="175"/>
      <c r="L26" s="140"/>
      <c r="M26" s="147"/>
      <c r="N26" s="147"/>
      <c r="O26" s="140"/>
      <c r="P26" s="140"/>
      <c r="Q26" s="147"/>
      <c r="R26" s="147"/>
      <c r="S26" s="147"/>
      <c r="T26" s="140"/>
      <c r="U26" s="140"/>
      <c r="V26" s="142"/>
      <c r="W26" s="140"/>
      <c r="X26" s="140"/>
      <c r="Y26" s="147"/>
      <c r="Z26" s="142"/>
      <c r="AA26" s="42"/>
      <c r="AB26" s="34"/>
      <c r="AC26" s="36"/>
    </row>
    <row r="27" spans="1:29" s="10" customFormat="1" ht="15">
      <c r="A27" s="4">
        <v>22</v>
      </c>
      <c r="B27" s="139"/>
      <c r="C27" s="139"/>
      <c r="D27" s="171"/>
      <c r="E27" s="151"/>
      <c r="F27" s="151"/>
      <c r="G27" s="151"/>
      <c r="H27" s="142"/>
      <c r="I27" s="142"/>
      <c r="J27" s="142"/>
      <c r="K27" s="140"/>
      <c r="L27" s="176"/>
      <c r="M27" s="147"/>
      <c r="N27" s="147"/>
      <c r="O27" s="176"/>
      <c r="P27" s="176"/>
      <c r="Q27" s="147"/>
      <c r="R27" s="147"/>
      <c r="S27" s="147"/>
      <c r="T27" s="140"/>
      <c r="U27" s="140"/>
      <c r="V27" s="142"/>
      <c r="W27" s="140"/>
      <c r="X27" s="140"/>
      <c r="Y27" s="147"/>
      <c r="Z27" s="142"/>
      <c r="AA27" s="42"/>
      <c r="AB27" s="34"/>
      <c r="AC27" s="36"/>
    </row>
    <row r="28" spans="1:29" s="10" customFormat="1" ht="15">
      <c r="A28" s="4">
        <v>23</v>
      </c>
      <c r="B28" s="139"/>
      <c r="C28" s="139"/>
      <c r="D28" s="142"/>
      <c r="E28" s="151"/>
      <c r="F28" s="151"/>
      <c r="G28" s="151"/>
      <c r="H28" s="142"/>
      <c r="I28" s="142"/>
      <c r="J28" s="142"/>
      <c r="K28" s="140"/>
      <c r="L28" s="140"/>
      <c r="M28" s="147"/>
      <c r="N28" s="147"/>
      <c r="O28" s="140"/>
      <c r="P28" s="140"/>
      <c r="Q28" s="147"/>
      <c r="R28" s="147"/>
      <c r="S28" s="147"/>
      <c r="T28" s="140"/>
      <c r="U28" s="140"/>
      <c r="V28" s="142"/>
      <c r="W28" s="140"/>
      <c r="X28" s="140"/>
      <c r="Y28" s="147"/>
      <c r="Z28" s="142"/>
      <c r="AA28" s="42"/>
      <c r="AB28" s="34"/>
      <c r="AC28" s="36"/>
    </row>
    <row r="29" spans="1:29" s="17" customFormat="1" ht="15">
      <c r="A29" s="4">
        <v>24</v>
      </c>
      <c r="B29" s="139"/>
      <c r="C29" s="139"/>
      <c r="D29" s="142"/>
      <c r="E29" s="151"/>
      <c r="F29" s="151"/>
      <c r="G29" s="151"/>
      <c r="H29" s="142"/>
      <c r="I29" s="142"/>
      <c r="J29" s="142"/>
      <c r="K29" s="140"/>
      <c r="L29" s="140"/>
      <c r="M29" s="147"/>
      <c r="N29" s="147"/>
      <c r="O29" s="140"/>
      <c r="P29" s="140"/>
      <c r="Q29" s="147"/>
      <c r="R29" s="147"/>
      <c r="S29" s="147"/>
      <c r="T29" s="140"/>
      <c r="U29" s="140"/>
      <c r="V29" s="142"/>
      <c r="W29" s="140"/>
      <c r="X29" s="140"/>
      <c r="Y29" s="147"/>
      <c r="Z29" s="142"/>
      <c r="AA29" s="42"/>
      <c r="AB29" s="34"/>
      <c r="AC29" s="36"/>
    </row>
    <row r="30" spans="1:29" s="10" customFormat="1" ht="15">
      <c r="A30" s="4">
        <v>25</v>
      </c>
      <c r="B30" s="139"/>
      <c r="C30" s="139"/>
      <c r="D30" s="177"/>
      <c r="E30" s="151"/>
      <c r="F30" s="151"/>
      <c r="G30" s="151"/>
      <c r="H30" s="169"/>
      <c r="I30" s="169"/>
      <c r="J30" s="142"/>
      <c r="K30" s="169"/>
      <c r="L30" s="169"/>
      <c r="M30" s="147"/>
      <c r="N30" s="147"/>
      <c r="O30" s="169"/>
      <c r="P30" s="169"/>
      <c r="Q30" s="147"/>
      <c r="R30" s="147"/>
      <c r="S30" s="147"/>
      <c r="T30" s="140"/>
      <c r="U30" s="170"/>
      <c r="V30" s="170"/>
      <c r="W30" s="140"/>
      <c r="X30" s="140"/>
      <c r="Y30" s="147"/>
      <c r="Z30" s="142"/>
      <c r="AA30" s="42"/>
      <c r="AB30" s="34"/>
      <c r="AC30" s="36"/>
    </row>
    <row r="31" spans="1:29" s="10" customFormat="1" ht="15">
      <c r="A31" s="4">
        <v>26</v>
      </c>
      <c r="B31" s="139"/>
      <c r="C31" s="139"/>
      <c r="D31" s="177"/>
      <c r="E31" s="151"/>
      <c r="F31" s="151"/>
      <c r="G31" s="151"/>
      <c r="H31" s="169"/>
      <c r="I31" s="169"/>
      <c r="J31" s="142"/>
      <c r="K31" s="169"/>
      <c r="L31" s="169"/>
      <c r="M31" s="147"/>
      <c r="N31" s="147"/>
      <c r="O31" s="169"/>
      <c r="P31" s="169"/>
      <c r="Q31" s="147"/>
      <c r="R31" s="147"/>
      <c r="S31" s="147"/>
      <c r="T31" s="140"/>
      <c r="U31" s="170"/>
      <c r="V31" s="170"/>
      <c r="W31" s="140"/>
      <c r="X31" s="140"/>
      <c r="Y31" s="147"/>
      <c r="Z31" s="142"/>
      <c r="AA31" s="42"/>
      <c r="AB31" s="34"/>
      <c r="AC31" s="36"/>
    </row>
    <row r="32" spans="1:29" s="12" customFormat="1" ht="15">
      <c r="A32" s="179">
        <v>27</v>
      </c>
      <c r="B32" s="180"/>
      <c r="C32" s="180"/>
      <c r="D32" s="181"/>
      <c r="E32" s="182"/>
      <c r="F32" s="182"/>
      <c r="G32" s="182"/>
      <c r="H32" s="181"/>
      <c r="I32" s="181"/>
      <c r="J32" s="181"/>
      <c r="K32" s="183"/>
      <c r="L32" s="183"/>
      <c r="M32" s="184"/>
      <c r="N32" s="184"/>
      <c r="O32" s="183"/>
      <c r="P32" s="183"/>
      <c r="Q32" s="184"/>
      <c r="R32" s="184"/>
      <c r="S32" s="184"/>
      <c r="T32" s="185"/>
      <c r="U32" s="183"/>
      <c r="V32" s="185"/>
      <c r="W32" s="183"/>
      <c r="X32" s="183"/>
      <c r="Y32" s="184"/>
      <c r="Z32" s="181"/>
      <c r="AA32" s="42"/>
      <c r="AB32" s="34"/>
      <c r="AC32" s="186"/>
    </row>
    <row r="33" spans="1:37" ht="15.75">
      <c r="A33" s="187"/>
      <c r="B33" s="14"/>
      <c r="C33" s="14"/>
      <c r="D33" s="14"/>
      <c r="E33" s="14"/>
      <c r="F33" s="14"/>
      <c r="G33" s="14"/>
      <c r="H33" s="187"/>
      <c r="I33" s="187"/>
      <c r="J33" s="188"/>
      <c r="K33" s="14"/>
      <c r="L33" s="14"/>
      <c r="M33" s="189"/>
      <c r="N33" s="189"/>
      <c r="O33" s="14"/>
      <c r="P33" s="14"/>
      <c r="Q33" s="189"/>
      <c r="R33" s="189"/>
      <c r="S33" s="189"/>
      <c r="T33" s="14"/>
      <c r="U33" s="14"/>
      <c r="V33" s="190"/>
      <c r="W33" s="14"/>
      <c r="X33" s="14"/>
      <c r="Y33" s="189"/>
      <c r="Z33" s="188"/>
      <c r="AA33" s="191"/>
      <c r="AB33" s="188"/>
      <c r="AC33" s="13"/>
      <c r="AD33" s="14"/>
      <c r="AE33" s="14"/>
      <c r="AF33" s="14"/>
      <c r="AG33" s="14"/>
      <c r="AH33" s="14"/>
      <c r="AI33" s="14"/>
      <c r="AJ33" s="14"/>
      <c r="AK33" s="14"/>
    </row>
    <row r="34" spans="1:37" ht="15.75">
      <c r="A34" s="187"/>
      <c r="B34" s="13"/>
      <c r="C34" s="13"/>
      <c r="D34" s="15"/>
      <c r="E34" s="192"/>
      <c r="F34" s="192"/>
      <c r="G34" s="192"/>
      <c r="H34" s="193"/>
      <c r="I34" s="193"/>
      <c r="J34" s="194"/>
      <c r="K34" s="195"/>
      <c r="L34" s="195"/>
      <c r="M34" s="196"/>
      <c r="N34" s="196"/>
      <c r="O34" s="195"/>
      <c r="P34" s="195"/>
      <c r="Q34" s="196"/>
      <c r="R34" s="196"/>
      <c r="S34" s="196"/>
      <c r="T34" s="195"/>
      <c r="U34" s="195"/>
      <c r="V34" s="197"/>
      <c r="W34" s="195"/>
      <c r="X34" s="195"/>
      <c r="Y34" s="196"/>
      <c r="Z34" s="194"/>
      <c r="AA34" s="198"/>
      <c r="AB34" s="194"/>
      <c r="AC34" s="13"/>
      <c r="AD34" s="14"/>
      <c r="AE34" s="14"/>
      <c r="AF34" s="14"/>
      <c r="AG34" s="14"/>
      <c r="AH34" s="14"/>
      <c r="AI34" s="14"/>
      <c r="AJ34" s="14"/>
      <c r="AK34" s="14"/>
    </row>
    <row r="35" spans="1:37" ht="15.75">
      <c r="A35" s="14"/>
      <c r="B35" s="14"/>
      <c r="C35" s="14"/>
      <c r="D35" s="14"/>
      <c r="E35" s="14"/>
      <c r="F35" s="14"/>
      <c r="G35" s="14"/>
      <c r="H35" s="187"/>
      <c r="I35" s="187"/>
      <c r="J35" s="188"/>
      <c r="K35" s="14"/>
      <c r="L35" s="14"/>
      <c r="M35" s="189"/>
      <c r="N35" s="189"/>
      <c r="O35" s="14"/>
      <c r="P35" s="14"/>
      <c r="Q35" s="189"/>
      <c r="R35" s="189"/>
      <c r="S35" s="189"/>
      <c r="T35" s="14"/>
      <c r="U35" s="14"/>
      <c r="V35" s="190"/>
      <c r="W35" s="14"/>
      <c r="X35" s="14"/>
      <c r="Y35" s="189"/>
      <c r="Z35" s="188"/>
      <c r="AA35" s="191"/>
      <c r="AB35" s="188"/>
      <c r="AC35" s="13"/>
      <c r="AD35" s="14"/>
      <c r="AE35" s="14"/>
      <c r="AF35" s="14"/>
      <c r="AG35" s="14"/>
      <c r="AH35" s="14"/>
      <c r="AI35" s="14"/>
      <c r="AJ35" s="14"/>
      <c r="AK35" s="14"/>
    </row>
    <row r="36" spans="1:37" ht="15.75">
      <c r="A36" s="14"/>
      <c r="B36" s="14"/>
      <c r="C36" s="14"/>
      <c r="D36" s="14"/>
      <c r="E36" s="14"/>
      <c r="F36" s="14"/>
      <c r="G36" s="14"/>
      <c r="H36" s="187"/>
      <c r="I36" s="187"/>
      <c r="J36" s="188"/>
      <c r="K36" s="14"/>
      <c r="L36" s="14"/>
      <c r="M36" s="189"/>
      <c r="N36" s="189"/>
      <c r="O36" s="14"/>
      <c r="P36" s="14"/>
      <c r="Q36" s="189"/>
      <c r="R36" s="189"/>
      <c r="S36" s="189"/>
      <c r="T36" s="14"/>
      <c r="U36" s="14"/>
      <c r="V36" s="190"/>
      <c r="W36" s="14"/>
      <c r="X36" s="14"/>
      <c r="Y36" s="189"/>
      <c r="Z36" s="188"/>
      <c r="AA36" s="191"/>
      <c r="AB36" s="188"/>
      <c r="AC36" s="13"/>
      <c r="AD36" s="14"/>
      <c r="AE36" s="14"/>
      <c r="AF36" s="14"/>
      <c r="AG36" s="14"/>
      <c r="AH36" s="14"/>
      <c r="AI36" s="14"/>
      <c r="AJ36" s="14"/>
      <c r="AK36" s="14"/>
    </row>
    <row r="37" spans="1:37" ht="15.75">
      <c r="A37" s="14"/>
      <c r="B37" s="14"/>
      <c r="C37" s="14"/>
      <c r="D37" s="14"/>
      <c r="E37" s="14"/>
      <c r="F37" s="14"/>
      <c r="G37" s="14"/>
      <c r="H37" s="187"/>
      <c r="I37" s="187"/>
      <c r="J37" s="188"/>
      <c r="K37" s="14"/>
      <c r="L37" s="14"/>
      <c r="M37" s="189"/>
      <c r="N37" s="189"/>
      <c r="O37" s="14"/>
      <c r="P37" s="14"/>
      <c r="Q37" s="189"/>
      <c r="R37" s="189"/>
      <c r="S37" s="189"/>
      <c r="T37" s="14"/>
      <c r="U37" s="14"/>
      <c r="V37" s="190"/>
      <c r="W37" s="14"/>
      <c r="X37" s="14"/>
      <c r="Y37" s="189"/>
      <c r="Z37" s="188"/>
      <c r="AA37" s="191"/>
      <c r="AB37" s="188"/>
      <c r="AC37" s="13"/>
      <c r="AD37" s="14"/>
      <c r="AE37" s="14"/>
      <c r="AF37" s="14"/>
      <c r="AG37" s="14"/>
      <c r="AH37" s="14"/>
      <c r="AI37" s="14"/>
      <c r="AJ37" s="14"/>
      <c r="AK37" s="14"/>
    </row>
    <row r="38" spans="1:37" ht="15.75">
      <c r="A38" s="14"/>
      <c r="B38" s="14"/>
      <c r="C38" s="14"/>
      <c r="D38" s="14"/>
      <c r="E38" s="14"/>
      <c r="F38" s="14"/>
      <c r="G38" s="14"/>
      <c r="H38" s="187"/>
      <c r="I38" s="187"/>
      <c r="J38" s="188"/>
      <c r="K38" s="14"/>
      <c r="L38" s="14"/>
      <c r="M38" s="189"/>
      <c r="N38" s="189"/>
      <c r="O38" s="14"/>
      <c r="P38" s="14"/>
      <c r="Q38" s="189"/>
      <c r="R38" s="189"/>
      <c r="S38" s="189"/>
      <c r="T38" s="14"/>
      <c r="U38" s="14"/>
      <c r="V38" s="190"/>
      <c r="W38" s="14"/>
      <c r="X38" s="14"/>
      <c r="Y38" s="189"/>
      <c r="Z38" s="188"/>
      <c r="AA38" s="191"/>
      <c r="AB38" s="188"/>
      <c r="AC38" s="13"/>
      <c r="AD38" s="14"/>
      <c r="AE38" s="14"/>
      <c r="AF38" s="14"/>
      <c r="AG38" s="14"/>
      <c r="AH38" s="14"/>
      <c r="AI38" s="14"/>
      <c r="AJ38" s="14"/>
      <c r="AK38" s="14"/>
    </row>
    <row r="39" spans="1:37" ht="15.75">
      <c r="A39" s="14"/>
      <c r="B39" s="14"/>
      <c r="C39" s="14"/>
      <c r="D39" s="14"/>
      <c r="E39" s="14"/>
      <c r="F39" s="14"/>
      <c r="G39" s="14"/>
      <c r="H39" s="187"/>
      <c r="I39" s="187"/>
      <c r="J39" s="188"/>
      <c r="K39" s="14"/>
      <c r="L39" s="14"/>
      <c r="M39" s="189"/>
      <c r="N39" s="189"/>
      <c r="O39" s="14"/>
      <c r="P39" s="14"/>
      <c r="Q39" s="189"/>
      <c r="R39" s="189"/>
      <c r="S39" s="189"/>
      <c r="T39" s="14"/>
      <c r="U39" s="14"/>
      <c r="V39" s="190"/>
      <c r="W39" s="14"/>
      <c r="X39" s="14"/>
      <c r="Y39" s="189"/>
      <c r="Z39" s="188"/>
      <c r="AA39" s="191"/>
      <c r="AB39" s="188"/>
      <c r="AC39" s="13"/>
      <c r="AD39" s="14"/>
      <c r="AE39" s="14"/>
      <c r="AF39" s="14"/>
      <c r="AG39" s="14"/>
      <c r="AH39" s="14"/>
      <c r="AI39" s="14"/>
      <c r="AJ39" s="14"/>
      <c r="AK39" s="14"/>
    </row>
    <row r="40" spans="1:37" ht="15.75">
      <c r="A40" s="14"/>
      <c r="B40" s="14"/>
      <c r="C40" s="14"/>
      <c r="D40" s="14"/>
      <c r="E40" s="14"/>
      <c r="F40" s="14"/>
      <c r="G40" s="14"/>
      <c r="H40" s="187"/>
      <c r="I40" s="187"/>
      <c r="J40" s="188"/>
      <c r="K40" s="14"/>
      <c r="L40" s="14"/>
      <c r="M40" s="189"/>
      <c r="N40" s="189"/>
      <c r="O40" s="14"/>
      <c r="P40" s="14"/>
      <c r="Q40" s="189"/>
      <c r="R40" s="189"/>
      <c r="S40" s="189"/>
      <c r="T40" s="14"/>
      <c r="U40" s="14"/>
      <c r="V40" s="190"/>
      <c r="W40" s="14"/>
      <c r="X40" s="14"/>
      <c r="Y40" s="189"/>
      <c r="Z40" s="188"/>
      <c r="AA40" s="191"/>
      <c r="AB40" s="188"/>
      <c r="AC40" s="13"/>
      <c r="AD40" s="14"/>
      <c r="AE40" s="14"/>
      <c r="AF40" s="14"/>
      <c r="AG40" s="14"/>
      <c r="AH40" s="14"/>
      <c r="AI40" s="14"/>
      <c r="AJ40" s="14"/>
      <c r="AK40" s="14"/>
    </row>
    <row r="41" ht="15.75">
      <c r="AA41" s="29"/>
    </row>
    <row r="42" spans="1:73" ht="15.75">
      <c r="A42" s="2"/>
      <c r="B42" s="113" t="s">
        <v>240</v>
      </c>
      <c r="C42" s="114"/>
      <c r="D42" s="113"/>
      <c r="E42" s="114"/>
      <c r="F42" s="114"/>
      <c r="G42" s="114"/>
      <c r="H42" s="115"/>
      <c r="I42" s="115"/>
      <c r="J42" s="114"/>
      <c r="K42" s="114"/>
      <c r="L42" s="114"/>
      <c r="M42" s="116"/>
      <c r="N42" s="116"/>
      <c r="O42" s="114"/>
      <c r="P42" s="114"/>
      <c r="Q42" s="116"/>
      <c r="R42" s="116"/>
      <c r="S42" s="116"/>
      <c r="T42" s="114"/>
      <c r="U42" s="114"/>
      <c r="V42" s="117"/>
      <c r="W42" s="114"/>
      <c r="X42" s="114"/>
      <c r="Y42" s="21"/>
      <c r="Z42" s="11"/>
      <c r="AA42" s="29"/>
      <c r="AC42" s="7" t="s">
        <v>81</v>
      </c>
      <c r="AD42" s="44">
        <v>1.1</v>
      </c>
      <c r="AE42" s="44"/>
      <c r="AF42" s="44">
        <v>1.2</v>
      </c>
      <c r="AG42" s="44">
        <v>1.3</v>
      </c>
      <c r="AH42" s="44">
        <v>1</v>
      </c>
      <c r="AI42" s="43"/>
      <c r="AJ42" s="43">
        <v>2.1</v>
      </c>
      <c r="AK42" s="43">
        <v>2.2</v>
      </c>
      <c r="AL42" s="43">
        <v>2</v>
      </c>
      <c r="AM42" s="45"/>
      <c r="AN42" s="45">
        <v>3.1</v>
      </c>
      <c r="AO42" s="45"/>
      <c r="AP42" s="45">
        <v>3.2</v>
      </c>
      <c r="AQ42" s="45"/>
      <c r="AR42" s="45">
        <v>3.3</v>
      </c>
      <c r="AS42" s="45"/>
      <c r="AT42" s="45">
        <v>3.4</v>
      </c>
      <c r="AU42" s="45">
        <v>3.5</v>
      </c>
      <c r="AV42" s="45">
        <v>3</v>
      </c>
      <c r="AW42" s="43"/>
      <c r="AX42" s="43"/>
      <c r="AY42" s="43">
        <v>4.1</v>
      </c>
      <c r="AZ42" s="43">
        <v>4.2</v>
      </c>
      <c r="BA42" s="43"/>
      <c r="BB42" s="43">
        <v>4.3</v>
      </c>
      <c r="BC42" s="43">
        <v>4</v>
      </c>
      <c r="BD42" s="45" t="s">
        <v>89</v>
      </c>
      <c r="BE42" s="45" t="s">
        <v>90</v>
      </c>
      <c r="BF42" s="45" t="s">
        <v>91</v>
      </c>
      <c r="BG42" s="45" t="s">
        <v>92</v>
      </c>
      <c r="BH42" s="45" t="s">
        <v>93</v>
      </c>
      <c r="BI42" s="45" t="s">
        <v>94</v>
      </c>
      <c r="BJ42" s="45" t="s">
        <v>95</v>
      </c>
      <c r="BK42" s="45" t="s">
        <v>96</v>
      </c>
      <c r="BL42" s="45">
        <v>5</v>
      </c>
      <c r="BM42" s="43">
        <v>6.1</v>
      </c>
      <c r="BN42" s="43">
        <v>6.2</v>
      </c>
      <c r="BO42" s="43">
        <v>6</v>
      </c>
      <c r="BP42" s="28" t="s">
        <v>97</v>
      </c>
      <c r="BQ42" s="28"/>
      <c r="BR42" s="28"/>
      <c r="BS42" s="28"/>
      <c r="BT42" s="28"/>
      <c r="BU42" s="6" t="s">
        <v>98</v>
      </c>
    </row>
    <row r="43" spans="1:72" ht="15.75">
      <c r="A43" s="2"/>
      <c r="B43" s="1" t="s">
        <v>46</v>
      </c>
      <c r="C43" s="9"/>
      <c r="D43" s="338"/>
      <c r="E43" s="339"/>
      <c r="F43" s="339"/>
      <c r="G43" s="339"/>
      <c r="H43" s="337"/>
      <c r="I43" s="337"/>
      <c r="J43" s="337"/>
      <c r="K43" s="336"/>
      <c r="L43" s="336"/>
      <c r="M43" s="336"/>
      <c r="N43" s="336"/>
      <c r="O43" s="336"/>
      <c r="P43" s="336"/>
      <c r="Q43" s="336"/>
      <c r="R43" s="336"/>
      <c r="S43" s="336"/>
      <c r="T43" s="335"/>
      <c r="U43" s="335"/>
      <c r="V43" s="335"/>
      <c r="W43" s="335"/>
      <c r="X43" s="335"/>
      <c r="Y43" s="118"/>
      <c r="Z43" s="119"/>
      <c r="AA43" s="29"/>
      <c r="AC43" s="7" t="s">
        <v>82</v>
      </c>
      <c r="AD43" s="44">
        <v>10</v>
      </c>
      <c r="AE43" s="44"/>
      <c r="AF43" s="44">
        <v>10</v>
      </c>
      <c r="AG43" s="44">
        <v>5</v>
      </c>
      <c r="AH43" s="44">
        <f>SUM(AD43:AG43)</f>
        <v>25</v>
      </c>
      <c r="AI43" s="43"/>
      <c r="AJ43" s="43">
        <v>10</v>
      </c>
      <c r="AK43" s="43">
        <v>5</v>
      </c>
      <c r="AL43" s="43">
        <f>SUM(AJ43:AK43)</f>
        <v>15</v>
      </c>
      <c r="AM43" s="45"/>
      <c r="AN43" s="45">
        <v>3</v>
      </c>
      <c r="AO43" s="45"/>
      <c r="AP43" s="45">
        <v>3</v>
      </c>
      <c r="AQ43" s="45"/>
      <c r="AR43" s="45">
        <v>3</v>
      </c>
      <c r="AS43" s="45"/>
      <c r="AT43" s="45">
        <v>3</v>
      </c>
      <c r="AU43" s="45">
        <v>3</v>
      </c>
      <c r="AV43" s="45">
        <f>SUM(AN43:AU43)</f>
        <v>15</v>
      </c>
      <c r="AW43" s="43"/>
      <c r="AX43" s="43"/>
      <c r="AY43" s="43">
        <v>5</v>
      </c>
      <c r="AZ43" s="43">
        <v>5</v>
      </c>
      <c r="BA43" s="43"/>
      <c r="BB43" s="43">
        <v>5</v>
      </c>
      <c r="BC43" s="43">
        <f>SUM(AY43:BB43)</f>
        <v>15</v>
      </c>
      <c r="BD43" s="45">
        <v>2.5</v>
      </c>
      <c r="BE43" s="45">
        <v>2.5</v>
      </c>
      <c r="BF43" s="45">
        <v>2.5</v>
      </c>
      <c r="BG43" s="45">
        <v>2.5</v>
      </c>
      <c r="BH43" s="45">
        <v>2.5</v>
      </c>
      <c r="BI43" s="45">
        <v>2.5</v>
      </c>
      <c r="BJ43" s="45">
        <v>2.5</v>
      </c>
      <c r="BK43" s="45">
        <v>2.5</v>
      </c>
      <c r="BL43" s="45">
        <f>SUM(BD43:BK43)</f>
        <v>20</v>
      </c>
      <c r="BM43" s="43">
        <v>5</v>
      </c>
      <c r="BN43" s="43">
        <v>5</v>
      </c>
      <c r="BO43" s="43">
        <f>SUM(BM43:BN43)</f>
        <v>10</v>
      </c>
      <c r="BP43" s="47">
        <f>AH43+AL43+AV43+BC43+BL43+BO43</f>
        <v>100</v>
      </c>
      <c r="BQ43" s="28"/>
      <c r="BR43" s="28"/>
      <c r="BS43" s="28"/>
      <c r="BT43" s="28"/>
    </row>
    <row r="44" spans="1:27" ht="16.5" thickBot="1">
      <c r="A44" s="2"/>
      <c r="B44" s="1"/>
      <c r="C44" s="9"/>
      <c r="D44" s="9"/>
      <c r="E44" s="120"/>
      <c r="F44" s="120"/>
      <c r="G44" s="120"/>
      <c r="H44" s="120"/>
      <c r="I44" s="120"/>
      <c r="J44" s="120"/>
      <c r="K44" s="120"/>
      <c r="L44" s="120"/>
      <c r="M44" s="121"/>
      <c r="N44" s="121"/>
      <c r="O44" s="120"/>
      <c r="P44" s="120"/>
      <c r="Q44" s="121"/>
      <c r="R44" s="121"/>
      <c r="S44" s="121"/>
      <c r="T44" s="120"/>
      <c r="U44" s="120"/>
      <c r="V44" s="122"/>
      <c r="W44" s="120"/>
      <c r="X44" s="120"/>
      <c r="Y44" s="121"/>
      <c r="Z44" s="123"/>
      <c r="AA44" s="29"/>
    </row>
    <row r="45" spans="1:74" ht="78.75">
      <c r="A45" s="124" t="s">
        <v>3</v>
      </c>
      <c r="B45" s="3" t="s">
        <v>37</v>
      </c>
      <c r="C45" s="125" t="s">
        <v>38</v>
      </c>
      <c r="D45" s="126" t="s">
        <v>39</v>
      </c>
      <c r="E45" s="341" t="s">
        <v>4</v>
      </c>
      <c r="F45" s="341"/>
      <c r="G45" s="127" t="s">
        <v>83</v>
      </c>
      <c r="H45" s="340" t="s">
        <v>197</v>
      </c>
      <c r="I45" s="340"/>
      <c r="J45" s="340"/>
      <c r="K45" s="342" t="s">
        <v>0</v>
      </c>
      <c r="L45" s="342"/>
      <c r="M45" s="342" t="s">
        <v>64</v>
      </c>
      <c r="N45" s="342"/>
      <c r="O45" s="340" t="s">
        <v>58</v>
      </c>
      <c r="P45" s="341"/>
      <c r="Q45" s="341" t="s">
        <v>29</v>
      </c>
      <c r="R45" s="341"/>
      <c r="S45" s="127" t="s">
        <v>69</v>
      </c>
      <c r="T45" s="340" t="s">
        <v>57</v>
      </c>
      <c r="U45" s="340"/>
      <c r="V45" s="340"/>
      <c r="W45" s="343" t="s">
        <v>1</v>
      </c>
      <c r="X45" s="343"/>
      <c r="Y45" s="129"/>
      <c r="Z45" s="126" t="s">
        <v>55</v>
      </c>
      <c r="AA45" s="29"/>
      <c r="AD45" s="329" t="s">
        <v>60</v>
      </c>
      <c r="AE45" s="321" t="s">
        <v>47</v>
      </c>
      <c r="AF45" s="329" t="s">
        <v>63</v>
      </c>
      <c r="AG45" s="331" t="s">
        <v>84</v>
      </c>
      <c r="AH45" s="329" t="s">
        <v>5</v>
      </c>
      <c r="AI45" s="333" t="s">
        <v>8</v>
      </c>
      <c r="AJ45" s="321" t="s">
        <v>85</v>
      </c>
      <c r="AK45" s="308" t="s">
        <v>50</v>
      </c>
      <c r="AL45" s="308" t="s">
        <v>51</v>
      </c>
      <c r="AM45" s="319" t="s">
        <v>11</v>
      </c>
      <c r="AN45" s="321" t="s">
        <v>12</v>
      </c>
      <c r="AO45" s="319" t="s">
        <v>68</v>
      </c>
      <c r="AP45" s="321" t="s">
        <v>65</v>
      </c>
      <c r="AQ45" s="319" t="s">
        <v>14</v>
      </c>
      <c r="AR45" s="321" t="s">
        <v>22</v>
      </c>
      <c r="AS45" s="319" t="s">
        <v>86</v>
      </c>
      <c r="AT45" s="321" t="s">
        <v>32</v>
      </c>
      <c r="AU45" s="321" t="s">
        <v>70</v>
      </c>
      <c r="AV45" s="321" t="s">
        <v>23</v>
      </c>
      <c r="AW45" s="308" t="s">
        <v>25</v>
      </c>
      <c r="AX45" s="308" t="s">
        <v>18</v>
      </c>
      <c r="AY45" s="308" t="s">
        <v>87</v>
      </c>
      <c r="AZ45" s="308" t="s">
        <v>88</v>
      </c>
      <c r="BA45" s="308" t="s">
        <v>20</v>
      </c>
      <c r="BB45" s="308" t="s">
        <v>21</v>
      </c>
      <c r="BC45" s="317" t="s">
        <v>2</v>
      </c>
      <c r="BD45" s="315" t="s">
        <v>34</v>
      </c>
      <c r="BE45" s="315" t="s">
        <v>33</v>
      </c>
      <c r="BF45" s="306" t="s">
        <v>52</v>
      </c>
      <c r="BG45" s="306" t="s">
        <v>53</v>
      </c>
      <c r="BH45" s="306" t="s">
        <v>72</v>
      </c>
      <c r="BI45" s="306" t="s">
        <v>73</v>
      </c>
      <c r="BJ45" s="306" t="s">
        <v>74</v>
      </c>
      <c r="BK45" s="306" t="s">
        <v>48</v>
      </c>
      <c r="BL45" s="308" t="s">
        <v>35</v>
      </c>
      <c r="BM45" s="310" t="s">
        <v>75</v>
      </c>
      <c r="BN45" s="312" t="s">
        <v>77</v>
      </c>
      <c r="BO45" s="313" t="s">
        <v>78</v>
      </c>
      <c r="BP45" s="302" t="s">
        <v>26</v>
      </c>
      <c r="BQ45" s="302" t="s">
        <v>59</v>
      </c>
      <c r="BR45" s="302" t="s">
        <v>54</v>
      </c>
      <c r="BS45" s="302" t="s">
        <v>56</v>
      </c>
      <c r="BT45" s="302" t="s">
        <v>41</v>
      </c>
      <c r="BU45" s="302" t="s">
        <v>43</v>
      </c>
      <c r="BV45" s="304" t="s">
        <v>99</v>
      </c>
    </row>
    <row r="46" spans="1:74" ht="79.5" thickBot="1">
      <c r="A46" s="125"/>
      <c r="B46" s="125"/>
      <c r="C46" s="125"/>
      <c r="D46" s="130" t="s">
        <v>62</v>
      </c>
      <c r="E46" s="131" t="s">
        <v>61</v>
      </c>
      <c r="F46" s="130" t="s">
        <v>62</v>
      </c>
      <c r="G46" s="130"/>
      <c r="H46" s="128" t="s">
        <v>6</v>
      </c>
      <c r="I46" s="128" t="s">
        <v>7</v>
      </c>
      <c r="J46" s="132" t="s">
        <v>49</v>
      </c>
      <c r="K46" s="126" t="s">
        <v>215</v>
      </c>
      <c r="L46" s="133" t="s">
        <v>138</v>
      </c>
      <c r="M46" s="126" t="s">
        <v>216</v>
      </c>
      <c r="N46" s="133" t="s">
        <v>217</v>
      </c>
      <c r="O46" s="134" t="s">
        <v>13</v>
      </c>
      <c r="P46" s="134" t="s">
        <v>31</v>
      </c>
      <c r="Q46" s="135" t="s">
        <v>30</v>
      </c>
      <c r="R46" s="136" t="s">
        <v>218</v>
      </c>
      <c r="S46" s="136" t="s">
        <v>71</v>
      </c>
      <c r="T46" s="134" t="s">
        <v>17</v>
      </c>
      <c r="U46" s="134" t="s">
        <v>15</v>
      </c>
      <c r="V46" s="137" t="s">
        <v>16</v>
      </c>
      <c r="W46" s="125" t="s">
        <v>19</v>
      </c>
      <c r="X46" s="134" t="s">
        <v>24</v>
      </c>
      <c r="Y46" s="138" t="s">
        <v>76</v>
      </c>
      <c r="Z46" s="125"/>
      <c r="AA46" s="29"/>
      <c r="AC46" s="8"/>
      <c r="AD46" s="330"/>
      <c r="AE46" s="322"/>
      <c r="AF46" s="330"/>
      <c r="AG46" s="332"/>
      <c r="AH46" s="330"/>
      <c r="AI46" s="334"/>
      <c r="AJ46" s="322"/>
      <c r="AK46" s="309"/>
      <c r="AL46" s="309"/>
      <c r="AM46" s="320"/>
      <c r="AN46" s="322"/>
      <c r="AO46" s="320"/>
      <c r="AP46" s="322"/>
      <c r="AQ46" s="320"/>
      <c r="AR46" s="322"/>
      <c r="AS46" s="320"/>
      <c r="AT46" s="322"/>
      <c r="AU46" s="322"/>
      <c r="AV46" s="322"/>
      <c r="AW46" s="309"/>
      <c r="AX46" s="309"/>
      <c r="AY46" s="309"/>
      <c r="AZ46" s="309"/>
      <c r="BA46" s="309"/>
      <c r="BB46" s="309"/>
      <c r="BC46" s="318"/>
      <c r="BD46" s="316"/>
      <c r="BE46" s="316"/>
      <c r="BF46" s="307"/>
      <c r="BG46" s="307"/>
      <c r="BH46" s="307"/>
      <c r="BI46" s="307"/>
      <c r="BJ46" s="307"/>
      <c r="BK46" s="307"/>
      <c r="BL46" s="309"/>
      <c r="BM46" s="311"/>
      <c r="BN46" s="311"/>
      <c r="BO46" s="314"/>
      <c r="BP46" s="303"/>
      <c r="BQ46" s="303"/>
      <c r="BR46" s="303"/>
      <c r="BS46" s="303"/>
      <c r="BT46" s="303"/>
      <c r="BU46" s="303"/>
      <c r="BV46" s="305"/>
    </row>
    <row r="47" spans="1:74" ht="16.5" thickBot="1">
      <c r="A47" s="4">
        <v>1</v>
      </c>
      <c r="B47" s="139" t="s">
        <v>42</v>
      </c>
      <c r="C47" s="139" t="s">
        <v>79</v>
      </c>
      <c r="D47" s="140">
        <v>8032</v>
      </c>
      <c r="E47" s="140">
        <v>25</v>
      </c>
      <c r="F47" s="141">
        <v>9</v>
      </c>
      <c r="G47" s="141">
        <v>85</v>
      </c>
      <c r="H47" s="140">
        <v>4376</v>
      </c>
      <c r="I47" s="140">
        <v>5890</v>
      </c>
      <c r="J47" s="142">
        <v>8.77</v>
      </c>
      <c r="K47" s="140">
        <v>3572</v>
      </c>
      <c r="L47" s="140">
        <v>3572</v>
      </c>
      <c r="M47" s="140">
        <v>3572</v>
      </c>
      <c r="N47" s="140">
        <v>3572</v>
      </c>
      <c r="O47" s="143">
        <v>1447624</v>
      </c>
      <c r="P47" s="143">
        <v>1447624</v>
      </c>
      <c r="Q47" s="140">
        <v>48</v>
      </c>
      <c r="R47" s="140">
        <v>25</v>
      </c>
      <c r="S47" s="140">
        <v>35</v>
      </c>
      <c r="T47" s="140">
        <v>756</v>
      </c>
      <c r="U47" s="140">
        <v>7816</v>
      </c>
      <c r="V47" s="144">
        <v>12721</v>
      </c>
      <c r="W47" s="140">
        <v>3572</v>
      </c>
      <c r="X47" s="140">
        <v>20</v>
      </c>
      <c r="Y47" s="145">
        <v>15</v>
      </c>
      <c r="Z47" s="142">
        <v>85.62</v>
      </c>
      <c r="AA47" s="29"/>
      <c r="AC47" s="35"/>
      <c r="AD47" s="20">
        <f>IF(F47&gt;=15,0,IF(F47&lt;=7,10,10*((25-F47)/18)))</f>
        <v>8.88888888888889</v>
      </c>
      <c r="AE47" s="20">
        <f>100*((E47-F47)/E47)</f>
        <v>64</v>
      </c>
      <c r="AF47" s="20">
        <f>IF(AE47&lt;0,"0.00",10*(AE47/MAX($AE$6:$AE$32)))</f>
        <v>10</v>
      </c>
      <c r="AG47" s="20">
        <f>IF(G47&lt;=80,0,5*(G47/MAX(G$6:G$32)))</f>
        <v>4.722222222222222</v>
      </c>
      <c r="AH47" s="20">
        <f>AD47+AF47+AG47</f>
        <v>23.61111111111111</v>
      </c>
      <c r="AI47" s="23">
        <f>H47/I47</f>
        <v>0.7429541595925298</v>
      </c>
      <c r="AJ47" s="20">
        <f>10*(AI47/MAX(AI$6:AI$32))</f>
        <v>10</v>
      </c>
      <c r="AK47" s="20">
        <f>5*(MIN(J$6:J$32)/J47)</f>
        <v>4.401368301026226</v>
      </c>
      <c r="AL47" s="20">
        <f>AJ47+AK47</f>
        <v>14.401368301026226</v>
      </c>
      <c r="AM47" s="20">
        <f>100*(L47/K47)</f>
        <v>100</v>
      </c>
      <c r="AN47" s="20">
        <f>IF(AM47&lt;=90,0,3*((AM47-90)/(MAX($AM$6:$AM$32)-90)))</f>
        <v>3</v>
      </c>
      <c r="AO47" s="20">
        <f>100*(N47/M47)</f>
        <v>100</v>
      </c>
      <c r="AP47" s="20">
        <f>IF(AO47&lt;=80,0,3*((AO47-80)/(MAX($AO$6:$AO$32)-80)))</f>
        <v>3</v>
      </c>
      <c r="AQ47" s="20">
        <f>100*(P47/O47)</f>
        <v>100</v>
      </c>
      <c r="AR47" s="20">
        <f>IF(AQ47&lt;=95,0,3*((AQ47-95)/(MAX($AQ$6:$AQ$32)-95)))</f>
        <v>3</v>
      </c>
      <c r="AS47" s="20">
        <f>100*(R47/Q47)</f>
        <v>52.083333333333336</v>
      </c>
      <c r="AT47" s="20">
        <f>IF(AS47&lt;=90,0,3*(AS47-90)/(MAX($AS$6:$AS$32)-90))</f>
        <v>0</v>
      </c>
      <c r="AU47" s="20">
        <f>3*((-MIN(S$6:S$32)+S47)/(MAX(S$6:S$32)-MIN(S$6:S$32)))</f>
        <v>3</v>
      </c>
      <c r="AV47" s="20">
        <f>AN47+AP47+AR47+AT47+AU47</f>
        <v>12</v>
      </c>
      <c r="AW47" s="20">
        <f>U47/T47</f>
        <v>10.338624338624339</v>
      </c>
      <c r="AX47" s="20">
        <f>V47/T47</f>
        <v>16.826719576719576</v>
      </c>
      <c r="AY47" s="20">
        <f>5*(MAX($AW$6:$AW$32)-$AW47)/(MAX($AW$6:$AW$32)-MIN($AW$6:$AW$32))</f>
        <v>0</v>
      </c>
      <c r="AZ47" s="20">
        <f>5*(MAX($AX$6:$AX$32)-$AX47)/(MAX($AX$6:$AX$32)-MIN($AX$6:$AX$32))</f>
        <v>0</v>
      </c>
      <c r="BA47" s="20">
        <f>100*(X47/W47)</f>
        <v>0.5599104143337066</v>
      </c>
      <c r="BB47" s="20">
        <f>5*(MAX($BA$6:$BA$32)-$BA47)/(MAX($BA$6:$BA$32)-MIN($BA$6:$BA$32))</f>
        <v>5</v>
      </c>
      <c r="BC47" s="20">
        <f>AY47+AZ47+BB47</f>
        <v>5</v>
      </c>
      <c r="BD47" s="19">
        <v>2.5</v>
      </c>
      <c r="BE47" s="19">
        <v>2.5</v>
      </c>
      <c r="BF47" s="19">
        <v>2.5</v>
      </c>
      <c r="BG47" s="19">
        <v>2.5</v>
      </c>
      <c r="BH47" s="19">
        <v>2.5</v>
      </c>
      <c r="BI47" s="19">
        <v>2.5</v>
      </c>
      <c r="BJ47" s="19">
        <v>2.5</v>
      </c>
      <c r="BK47" s="19">
        <v>2.5</v>
      </c>
      <c r="BL47" s="20">
        <f>SUM(BD47:BK47)</f>
        <v>20</v>
      </c>
      <c r="BM47" s="20">
        <v>5</v>
      </c>
      <c r="BN47" s="24">
        <f>5*((MAX(Y$6:Y$32)-Y47)/(MAX(Y$6:Y$32)-MIN(Y$6:Y$32)))</f>
        <v>0</v>
      </c>
      <c r="BO47" s="20">
        <f>BM47+BN47</f>
        <v>5</v>
      </c>
      <c r="BP47" s="46">
        <f>AH47+AL47+AV47+BC47+BL47+BO47</f>
        <v>80.01247941213734</v>
      </c>
      <c r="BQ47" s="25">
        <f>O47+Q47</f>
        <v>1447672</v>
      </c>
      <c r="BR47" s="20">
        <f>0.7+0.15*((BQ47-MIN(BQ$6:BQ$32))/(MAX(BQ$6:BQ$32)-MIN(BQ$6:BQ$32)))+0.15*((Z47-MIN(Z$6:Z$32))/(MAX(Z$6:Z$32)-MIN(Z$6:Z$32)))</f>
        <v>0.85</v>
      </c>
      <c r="BS47" s="20">
        <f>BP47*BR47</f>
        <v>68.01060750031674</v>
      </c>
      <c r="BT47" s="26">
        <f>IF(AD47="NQ","NQ",RANK(BS47,BS47:BS73))</f>
        <v>1</v>
      </c>
      <c r="BU47" s="27" t="str">
        <f>IF(K47=W47,"Yes","No")</f>
        <v>Yes</v>
      </c>
      <c r="BV47" s="10" t="str">
        <f>IF(G47&lt;N47/M47*100,"OK","not OK")</f>
        <v>OK</v>
      </c>
    </row>
    <row r="48" spans="1:27" ht="15.75">
      <c r="A48" s="4">
        <v>2</v>
      </c>
      <c r="B48" s="139" t="s">
        <v>42</v>
      </c>
      <c r="C48" s="139" t="s">
        <v>80</v>
      </c>
      <c r="D48" s="140">
        <v>10449</v>
      </c>
      <c r="E48" s="146">
        <v>10.5</v>
      </c>
      <c r="F48" s="141">
        <v>9.87</v>
      </c>
      <c r="G48" s="141">
        <v>90</v>
      </c>
      <c r="H48" s="140">
        <v>6839</v>
      </c>
      <c r="I48" s="140">
        <v>6503</v>
      </c>
      <c r="J48" s="142">
        <v>7.72</v>
      </c>
      <c r="K48" s="143">
        <v>29628</v>
      </c>
      <c r="L48" s="143">
        <v>29628</v>
      </c>
      <c r="M48" s="145">
        <v>2000</v>
      </c>
      <c r="N48" s="145">
        <v>2500</v>
      </c>
      <c r="O48" s="143">
        <v>1438531</v>
      </c>
      <c r="P48" s="143">
        <v>1438531</v>
      </c>
      <c r="Q48" s="147">
        <v>50</v>
      </c>
      <c r="R48" s="147">
        <v>40</v>
      </c>
      <c r="S48" s="145">
        <v>25</v>
      </c>
      <c r="T48" s="148">
        <v>918</v>
      </c>
      <c r="U48" s="148">
        <v>3235</v>
      </c>
      <c r="V48" s="149">
        <v>3002</v>
      </c>
      <c r="W48" s="150">
        <v>29628</v>
      </c>
      <c r="X48" s="148">
        <v>43</v>
      </c>
      <c r="Y48" s="145">
        <v>7</v>
      </c>
      <c r="Z48" s="142">
        <v>43.68</v>
      </c>
      <c r="AA48" s="29"/>
    </row>
    <row r="49" spans="1:27" ht="15.75">
      <c r="A49" s="4">
        <v>3</v>
      </c>
      <c r="B49" s="139"/>
      <c r="C49" s="139"/>
      <c r="D49" s="142"/>
      <c r="E49" s="151"/>
      <c r="F49" s="151"/>
      <c r="G49" s="151"/>
      <c r="H49" s="142"/>
      <c r="I49" s="142"/>
      <c r="J49" s="142"/>
      <c r="K49" s="140"/>
      <c r="L49" s="140"/>
      <c r="M49" s="147"/>
      <c r="N49" s="147"/>
      <c r="O49" s="141"/>
      <c r="P49" s="141"/>
      <c r="Q49" s="147"/>
      <c r="R49" s="147"/>
      <c r="S49" s="147"/>
      <c r="T49" s="140"/>
      <c r="U49" s="140"/>
      <c r="V49" s="152"/>
      <c r="W49" s="140"/>
      <c r="X49" s="140"/>
      <c r="Y49" s="147"/>
      <c r="Z49" s="142">
        <v>55</v>
      </c>
      <c r="AA49" s="29"/>
    </row>
    <row r="50" spans="1:27" ht="15.75">
      <c r="A50" s="4">
        <v>4</v>
      </c>
      <c r="B50" s="139"/>
      <c r="C50" s="139"/>
      <c r="D50" s="142"/>
      <c r="E50" s="151"/>
      <c r="F50" s="151"/>
      <c r="G50" s="151"/>
      <c r="H50" s="142"/>
      <c r="I50" s="142"/>
      <c r="J50" s="142"/>
      <c r="K50" s="140"/>
      <c r="L50" s="140"/>
      <c r="M50" s="147"/>
      <c r="N50" s="147"/>
      <c r="O50" s="141"/>
      <c r="P50" s="141"/>
      <c r="Q50" s="147"/>
      <c r="R50" s="147"/>
      <c r="S50" s="147"/>
      <c r="T50" s="140"/>
      <c r="U50" s="140"/>
      <c r="V50" s="152"/>
      <c r="W50" s="140"/>
      <c r="X50" s="140"/>
      <c r="Y50" s="147"/>
      <c r="Z50" s="142"/>
      <c r="AA50" s="29"/>
    </row>
    <row r="51" spans="1:27" ht="15.75">
      <c r="A51" s="4">
        <v>5</v>
      </c>
      <c r="B51" s="139"/>
      <c r="C51" s="139"/>
      <c r="D51" s="153"/>
      <c r="E51" s="154"/>
      <c r="F51" s="154"/>
      <c r="G51" s="154"/>
      <c r="H51" s="155"/>
      <c r="I51" s="155"/>
      <c r="J51" s="142"/>
      <c r="K51" s="140"/>
      <c r="L51" s="140"/>
      <c r="M51" s="147"/>
      <c r="N51" s="147"/>
      <c r="O51" s="140"/>
      <c r="P51" s="140"/>
      <c r="Q51" s="147"/>
      <c r="R51" s="147"/>
      <c r="S51" s="147"/>
      <c r="T51" s="140"/>
      <c r="U51" s="140"/>
      <c r="V51" s="152"/>
      <c r="W51" s="140"/>
      <c r="X51" s="140"/>
      <c r="Y51" s="147"/>
      <c r="Z51" s="142"/>
      <c r="AA51" s="29"/>
    </row>
    <row r="52" spans="1:27" ht="15.75">
      <c r="A52" s="4">
        <v>6</v>
      </c>
      <c r="B52" s="139"/>
      <c r="C52" s="139"/>
      <c r="D52" s="156"/>
      <c r="E52" s="154"/>
      <c r="F52" s="154"/>
      <c r="G52" s="154"/>
      <c r="H52" s="157"/>
      <c r="I52" s="157"/>
      <c r="J52" s="142"/>
      <c r="K52" s="140"/>
      <c r="L52" s="140"/>
      <c r="M52" s="147"/>
      <c r="N52" s="147"/>
      <c r="O52" s="156"/>
      <c r="P52" s="156"/>
      <c r="Q52" s="147"/>
      <c r="R52" s="147"/>
      <c r="S52" s="147"/>
      <c r="T52" s="140"/>
      <c r="U52" s="140"/>
      <c r="V52" s="152"/>
      <c r="W52" s="140"/>
      <c r="X52" s="140"/>
      <c r="Y52" s="147"/>
      <c r="Z52" s="142"/>
      <c r="AA52" s="29"/>
    </row>
    <row r="53" spans="1:27" ht="15.75">
      <c r="A53" s="4">
        <v>7</v>
      </c>
      <c r="B53" s="139"/>
      <c r="C53" s="158"/>
      <c r="D53" s="159"/>
      <c r="E53" s="160"/>
      <c r="F53" s="160"/>
      <c r="G53" s="160"/>
      <c r="H53" s="161"/>
      <c r="I53" s="161"/>
      <c r="J53" s="162"/>
      <c r="K53" s="141"/>
      <c r="L53" s="163"/>
      <c r="M53" s="147"/>
      <c r="N53" s="147"/>
      <c r="O53" s="163"/>
      <c r="P53" s="163"/>
      <c r="Q53" s="147"/>
      <c r="R53" s="147"/>
      <c r="S53" s="147"/>
      <c r="T53" s="163"/>
      <c r="U53" s="164"/>
      <c r="V53" s="165"/>
      <c r="W53" s="163"/>
      <c r="X53" s="141"/>
      <c r="Y53" s="147"/>
      <c r="Z53" s="142"/>
      <c r="AA53" s="29"/>
    </row>
    <row r="54" spans="1:27" ht="15.75">
      <c r="A54" s="4">
        <v>8</v>
      </c>
      <c r="B54" s="139"/>
      <c r="C54" s="158"/>
      <c r="D54" s="159"/>
      <c r="E54" s="160"/>
      <c r="F54" s="160"/>
      <c r="G54" s="160"/>
      <c r="H54" s="166"/>
      <c r="I54" s="161"/>
      <c r="J54" s="162"/>
      <c r="K54" s="141"/>
      <c r="L54" s="163"/>
      <c r="M54" s="147"/>
      <c r="N54" s="147"/>
      <c r="O54" s="167"/>
      <c r="P54" s="167"/>
      <c r="Q54" s="147"/>
      <c r="R54" s="147"/>
      <c r="S54" s="147"/>
      <c r="T54" s="168"/>
      <c r="U54" s="168"/>
      <c r="V54" s="169"/>
      <c r="W54" s="163"/>
      <c r="X54" s="141"/>
      <c r="Y54" s="147"/>
      <c r="Z54" s="142"/>
      <c r="AA54" s="29"/>
    </row>
    <row r="55" spans="1:27" ht="15.75">
      <c r="A55" s="4">
        <v>9</v>
      </c>
      <c r="B55" s="139"/>
      <c r="C55" s="158"/>
      <c r="D55" s="159"/>
      <c r="E55" s="160"/>
      <c r="F55" s="160"/>
      <c r="G55" s="160"/>
      <c r="H55" s="166"/>
      <c r="I55" s="161"/>
      <c r="J55" s="162"/>
      <c r="K55" s="141"/>
      <c r="L55" s="163"/>
      <c r="M55" s="147"/>
      <c r="N55" s="147"/>
      <c r="O55" s="167"/>
      <c r="P55" s="167"/>
      <c r="Q55" s="147"/>
      <c r="R55" s="147"/>
      <c r="S55" s="147"/>
      <c r="T55" s="170"/>
      <c r="U55" s="170"/>
      <c r="V55" s="170"/>
      <c r="W55" s="163"/>
      <c r="X55" s="141"/>
      <c r="Y55" s="147"/>
      <c r="Z55" s="142"/>
      <c r="AA55" s="29"/>
    </row>
    <row r="56" spans="1:27" ht="15.75">
      <c r="A56" s="4">
        <v>10</v>
      </c>
      <c r="B56" s="139"/>
      <c r="C56" s="139"/>
      <c r="D56" s="171"/>
      <c r="E56" s="151"/>
      <c r="F56" s="151"/>
      <c r="G56" s="151"/>
      <c r="H56" s="142"/>
      <c r="I56" s="142"/>
      <c r="J56" s="142"/>
      <c r="K56" s="172"/>
      <c r="L56" s="173"/>
      <c r="M56" s="147"/>
      <c r="N56" s="147"/>
      <c r="O56" s="173"/>
      <c r="P56" s="173"/>
      <c r="Q56" s="147"/>
      <c r="R56" s="147"/>
      <c r="S56" s="147"/>
      <c r="T56" s="140"/>
      <c r="U56" s="140"/>
      <c r="V56" s="142"/>
      <c r="W56" s="140"/>
      <c r="X56" s="140"/>
      <c r="Y56" s="147"/>
      <c r="Z56" s="142"/>
      <c r="AA56" s="29"/>
    </row>
    <row r="57" spans="1:27" ht="15.75">
      <c r="A57" s="4">
        <v>11</v>
      </c>
      <c r="B57" s="139"/>
      <c r="C57" s="139"/>
      <c r="D57" s="171"/>
      <c r="E57" s="151"/>
      <c r="F57" s="151"/>
      <c r="G57" s="151"/>
      <c r="H57" s="142"/>
      <c r="I57" s="142"/>
      <c r="J57" s="142"/>
      <c r="K57" s="172"/>
      <c r="L57" s="173"/>
      <c r="M57" s="147"/>
      <c r="N57" s="147"/>
      <c r="O57" s="173"/>
      <c r="P57" s="173"/>
      <c r="Q57" s="147"/>
      <c r="R57" s="147"/>
      <c r="S57" s="147"/>
      <c r="T57" s="140"/>
      <c r="U57" s="140"/>
      <c r="V57" s="142"/>
      <c r="W57" s="140"/>
      <c r="X57" s="140"/>
      <c r="Y57" s="147"/>
      <c r="Z57" s="142"/>
      <c r="AA57" s="29"/>
    </row>
    <row r="58" spans="1:27" ht="15.75">
      <c r="A58" s="4">
        <v>12</v>
      </c>
      <c r="B58" s="139"/>
      <c r="C58" s="139"/>
      <c r="D58" s="171"/>
      <c r="E58" s="151"/>
      <c r="F58" s="151"/>
      <c r="G58" s="151"/>
      <c r="H58" s="142"/>
      <c r="I58" s="142"/>
      <c r="J58" s="142"/>
      <c r="K58" s="172"/>
      <c r="L58" s="173"/>
      <c r="M58" s="147"/>
      <c r="N58" s="147"/>
      <c r="O58" s="173"/>
      <c r="P58" s="173"/>
      <c r="Q58" s="147"/>
      <c r="R58" s="147"/>
      <c r="S58" s="147"/>
      <c r="T58" s="140"/>
      <c r="U58" s="140"/>
      <c r="V58" s="142"/>
      <c r="W58" s="140"/>
      <c r="X58" s="140"/>
      <c r="Y58" s="147"/>
      <c r="Z58" s="142"/>
      <c r="AA58" s="29"/>
    </row>
    <row r="59" spans="1:27" ht="15.75">
      <c r="A59" s="4">
        <v>13</v>
      </c>
      <c r="B59" s="139"/>
      <c r="C59" s="139"/>
      <c r="D59" s="171"/>
      <c r="E59" s="151"/>
      <c r="F59" s="151"/>
      <c r="G59" s="151"/>
      <c r="H59" s="142"/>
      <c r="I59" s="142"/>
      <c r="J59" s="142"/>
      <c r="K59" s="172"/>
      <c r="L59" s="173"/>
      <c r="M59" s="147"/>
      <c r="N59" s="147"/>
      <c r="O59" s="173"/>
      <c r="P59" s="173"/>
      <c r="Q59" s="147"/>
      <c r="R59" s="147"/>
      <c r="S59" s="147"/>
      <c r="T59" s="140"/>
      <c r="U59" s="140"/>
      <c r="V59" s="142"/>
      <c r="W59" s="140"/>
      <c r="X59" s="140"/>
      <c r="Y59" s="147"/>
      <c r="Z59" s="142"/>
      <c r="AA59" s="29"/>
    </row>
    <row r="60" spans="1:27" ht="15.75">
      <c r="A60" s="4">
        <v>14</v>
      </c>
      <c r="B60" s="139"/>
      <c r="C60" s="139"/>
      <c r="D60" s="171"/>
      <c r="E60" s="151"/>
      <c r="F60" s="151"/>
      <c r="G60" s="151"/>
      <c r="H60" s="142"/>
      <c r="I60" s="142"/>
      <c r="J60" s="142"/>
      <c r="K60" s="172"/>
      <c r="L60" s="173"/>
      <c r="M60" s="147"/>
      <c r="N60" s="147"/>
      <c r="O60" s="173"/>
      <c r="P60" s="173"/>
      <c r="Q60" s="147"/>
      <c r="R60" s="147"/>
      <c r="S60" s="147"/>
      <c r="T60" s="140"/>
      <c r="U60" s="140"/>
      <c r="V60" s="142"/>
      <c r="W60" s="140"/>
      <c r="X60" s="140"/>
      <c r="Y60" s="147"/>
      <c r="Z60" s="142"/>
      <c r="AA60" s="29"/>
    </row>
    <row r="61" spans="1:27" ht="15.75">
      <c r="A61" s="4">
        <v>15</v>
      </c>
      <c r="B61" s="139"/>
      <c r="C61" s="139"/>
      <c r="D61" s="171"/>
      <c r="E61" s="151"/>
      <c r="F61" s="151"/>
      <c r="G61" s="151"/>
      <c r="H61" s="142"/>
      <c r="I61" s="142"/>
      <c r="J61" s="142"/>
      <c r="K61" s="172"/>
      <c r="L61" s="173"/>
      <c r="M61" s="147"/>
      <c r="N61" s="147"/>
      <c r="O61" s="173"/>
      <c r="P61" s="173"/>
      <c r="Q61" s="147"/>
      <c r="R61" s="147"/>
      <c r="S61" s="147"/>
      <c r="T61" s="140"/>
      <c r="U61" s="140"/>
      <c r="V61" s="142"/>
      <c r="W61" s="140"/>
      <c r="X61" s="140"/>
      <c r="Y61" s="147"/>
      <c r="Z61" s="142"/>
      <c r="AA61" s="29"/>
    </row>
    <row r="62" spans="1:27" ht="15.75">
      <c r="A62" s="4">
        <v>16</v>
      </c>
      <c r="B62" s="139"/>
      <c r="C62" s="139"/>
      <c r="D62" s="171"/>
      <c r="E62" s="151"/>
      <c r="F62" s="151"/>
      <c r="G62" s="151"/>
      <c r="H62" s="142"/>
      <c r="I62" s="142"/>
      <c r="J62" s="142"/>
      <c r="K62" s="172"/>
      <c r="L62" s="173"/>
      <c r="M62" s="147"/>
      <c r="N62" s="147"/>
      <c r="O62" s="173"/>
      <c r="P62" s="173"/>
      <c r="Q62" s="147"/>
      <c r="R62" s="147"/>
      <c r="S62" s="147"/>
      <c r="T62" s="140"/>
      <c r="U62" s="140"/>
      <c r="V62" s="142"/>
      <c r="W62" s="140"/>
      <c r="X62" s="140"/>
      <c r="Y62" s="147"/>
      <c r="Z62" s="142"/>
      <c r="AA62" s="29"/>
    </row>
    <row r="63" spans="1:27" ht="15.75">
      <c r="A63" s="4">
        <v>17</v>
      </c>
      <c r="B63" s="139"/>
      <c r="C63" s="139"/>
      <c r="D63" s="171"/>
      <c r="E63" s="151"/>
      <c r="F63" s="151"/>
      <c r="G63" s="151"/>
      <c r="H63" s="142"/>
      <c r="I63" s="142"/>
      <c r="J63" s="142"/>
      <c r="K63" s="172"/>
      <c r="L63" s="173"/>
      <c r="M63" s="147"/>
      <c r="N63" s="147"/>
      <c r="O63" s="173"/>
      <c r="P63" s="173"/>
      <c r="Q63" s="147"/>
      <c r="R63" s="147"/>
      <c r="S63" s="147"/>
      <c r="T63" s="140"/>
      <c r="U63" s="140"/>
      <c r="V63" s="142"/>
      <c r="W63" s="140"/>
      <c r="X63" s="140"/>
      <c r="Y63" s="147"/>
      <c r="Z63" s="142"/>
      <c r="AA63" s="29"/>
    </row>
    <row r="64" spans="1:27" ht="15.75">
      <c r="A64" s="4">
        <v>18</v>
      </c>
      <c r="B64" s="139"/>
      <c r="C64" s="139"/>
      <c r="D64" s="171"/>
      <c r="E64" s="151"/>
      <c r="F64" s="151"/>
      <c r="G64" s="151"/>
      <c r="H64" s="142"/>
      <c r="I64" s="142"/>
      <c r="J64" s="142"/>
      <c r="K64" s="172"/>
      <c r="L64" s="173"/>
      <c r="M64" s="147"/>
      <c r="N64" s="147"/>
      <c r="O64" s="173"/>
      <c r="P64" s="173"/>
      <c r="Q64" s="147"/>
      <c r="R64" s="147"/>
      <c r="S64" s="147"/>
      <c r="T64" s="140"/>
      <c r="U64" s="140"/>
      <c r="V64" s="142"/>
      <c r="W64" s="140"/>
      <c r="X64" s="140"/>
      <c r="Y64" s="147"/>
      <c r="Z64" s="142"/>
      <c r="AA64" s="29"/>
    </row>
    <row r="65" spans="1:27" ht="15.75">
      <c r="A65" s="4">
        <v>19</v>
      </c>
      <c r="B65" s="139"/>
      <c r="C65" s="139"/>
      <c r="D65" s="171"/>
      <c r="E65" s="151"/>
      <c r="F65" s="151"/>
      <c r="G65" s="151"/>
      <c r="H65" s="142"/>
      <c r="I65" s="142"/>
      <c r="J65" s="142"/>
      <c r="K65" s="172"/>
      <c r="L65" s="173"/>
      <c r="M65" s="147"/>
      <c r="N65" s="147"/>
      <c r="O65" s="173"/>
      <c r="P65" s="173"/>
      <c r="Q65" s="147"/>
      <c r="R65" s="147"/>
      <c r="S65" s="147"/>
      <c r="T65" s="140"/>
      <c r="U65" s="140"/>
      <c r="V65" s="142"/>
      <c r="W65" s="140"/>
      <c r="X65" s="140"/>
      <c r="Y65" s="147"/>
      <c r="Z65" s="142"/>
      <c r="AA65" s="29"/>
    </row>
    <row r="66" spans="1:27" ht="18">
      <c r="A66" s="4">
        <v>20</v>
      </c>
      <c r="B66" s="139"/>
      <c r="C66" s="139"/>
      <c r="D66" s="174"/>
      <c r="E66" s="151"/>
      <c r="F66" s="151"/>
      <c r="G66" s="151"/>
      <c r="H66" s="142"/>
      <c r="I66" s="142"/>
      <c r="J66" s="142"/>
      <c r="K66" s="175"/>
      <c r="L66" s="140"/>
      <c r="M66" s="147"/>
      <c r="N66" s="147"/>
      <c r="O66" s="140"/>
      <c r="P66" s="140"/>
      <c r="Q66" s="147"/>
      <c r="R66" s="147"/>
      <c r="S66" s="147"/>
      <c r="T66" s="140"/>
      <c r="U66" s="140"/>
      <c r="V66" s="142"/>
      <c r="W66" s="140"/>
      <c r="X66" s="140"/>
      <c r="Y66" s="147"/>
      <c r="Z66" s="142"/>
      <c r="AA66" s="29"/>
    </row>
    <row r="67" spans="1:27" ht="18">
      <c r="A67" s="4">
        <v>21</v>
      </c>
      <c r="B67" s="139"/>
      <c r="C67" s="139"/>
      <c r="D67" s="174"/>
      <c r="E67" s="151"/>
      <c r="F67" s="151"/>
      <c r="G67" s="151"/>
      <c r="H67" s="142"/>
      <c r="I67" s="142"/>
      <c r="J67" s="142"/>
      <c r="K67" s="175"/>
      <c r="L67" s="140"/>
      <c r="M67" s="147"/>
      <c r="N67" s="147"/>
      <c r="O67" s="140"/>
      <c r="P67" s="140"/>
      <c r="Q67" s="147"/>
      <c r="R67" s="147"/>
      <c r="S67" s="147"/>
      <c r="T67" s="140"/>
      <c r="U67" s="140"/>
      <c r="V67" s="142"/>
      <c r="W67" s="140"/>
      <c r="X67" s="140"/>
      <c r="Y67" s="147"/>
      <c r="Z67" s="142"/>
      <c r="AA67" s="29"/>
    </row>
    <row r="68" spans="1:27" ht="15.75">
      <c r="A68" s="4">
        <v>22</v>
      </c>
      <c r="B68" s="139"/>
      <c r="C68" s="139"/>
      <c r="D68" s="171"/>
      <c r="E68" s="151"/>
      <c r="F68" s="151"/>
      <c r="G68" s="151"/>
      <c r="H68" s="142"/>
      <c r="I68" s="142"/>
      <c r="J68" s="142"/>
      <c r="K68" s="140"/>
      <c r="L68" s="176"/>
      <c r="M68" s="147"/>
      <c r="N68" s="147"/>
      <c r="O68" s="176"/>
      <c r="P68" s="176"/>
      <c r="Q68" s="147"/>
      <c r="R68" s="147"/>
      <c r="S68" s="147"/>
      <c r="T68" s="140"/>
      <c r="U68" s="140"/>
      <c r="V68" s="142"/>
      <c r="W68" s="140"/>
      <c r="X68" s="140"/>
      <c r="Y68" s="147"/>
      <c r="Z68" s="142"/>
      <c r="AA68" s="29"/>
    </row>
    <row r="69" spans="1:27" ht="15.75">
      <c r="A69" s="4">
        <v>23</v>
      </c>
      <c r="B69" s="139"/>
      <c r="C69" s="139"/>
      <c r="D69" s="142"/>
      <c r="E69" s="151"/>
      <c r="F69" s="151"/>
      <c r="G69" s="151"/>
      <c r="H69" s="142"/>
      <c r="I69" s="142"/>
      <c r="J69" s="142"/>
      <c r="K69" s="140"/>
      <c r="L69" s="140"/>
      <c r="M69" s="147"/>
      <c r="N69" s="147"/>
      <c r="O69" s="140"/>
      <c r="P69" s="140"/>
      <c r="Q69" s="147"/>
      <c r="R69" s="147"/>
      <c r="S69" s="147"/>
      <c r="T69" s="140"/>
      <c r="U69" s="140"/>
      <c r="V69" s="142"/>
      <c r="W69" s="140"/>
      <c r="X69" s="140"/>
      <c r="Y69" s="147"/>
      <c r="Z69" s="142"/>
      <c r="AA69" s="29"/>
    </row>
    <row r="70" spans="1:27" ht="15.75">
      <c r="A70" s="4">
        <v>24</v>
      </c>
      <c r="B70" s="139"/>
      <c r="C70" s="139"/>
      <c r="D70" s="142"/>
      <c r="E70" s="151"/>
      <c r="F70" s="151"/>
      <c r="G70" s="151"/>
      <c r="H70" s="142"/>
      <c r="I70" s="142"/>
      <c r="J70" s="142"/>
      <c r="K70" s="140"/>
      <c r="L70" s="140"/>
      <c r="M70" s="147"/>
      <c r="N70" s="147"/>
      <c r="O70" s="140"/>
      <c r="P70" s="140"/>
      <c r="Q70" s="147"/>
      <c r="R70" s="147"/>
      <c r="S70" s="147"/>
      <c r="T70" s="140"/>
      <c r="U70" s="140"/>
      <c r="V70" s="142"/>
      <c r="W70" s="140"/>
      <c r="X70" s="140"/>
      <c r="Y70" s="147"/>
      <c r="Z70" s="142"/>
      <c r="AA70" s="29"/>
    </row>
    <row r="71" spans="1:27" ht="15.75">
      <c r="A71" s="4">
        <v>25</v>
      </c>
      <c r="B71" s="139"/>
      <c r="C71" s="139"/>
      <c r="D71" s="177"/>
      <c r="E71" s="151"/>
      <c r="F71" s="151"/>
      <c r="G71" s="151"/>
      <c r="H71" s="169"/>
      <c r="I71" s="169"/>
      <c r="J71" s="142"/>
      <c r="K71" s="169"/>
      <c r="L71" s="169"/>
      <c r="M71" s="147"/>
      <c r="N71" s="147"/>
      <c r="O71" s="169"/>
      <c r="P71" s="169"/>
      <c r="Q71" s="147"/>
      <c r="R71" s="147"/>
      <c r="S71" s="147"/>
      <c r="T71" s="140"/>
      <c r="U71" s="170"/>
      <c r="V71" s="170"/>
      <c r="W71" s="140"/>
      <c r="X71" s="140"/>
      <c r="Y71" s="147"/>
      <c r="Z71" s="142"/>
      <c r="AA71" s="29"/>
    </row>
    <row r="72" spans="1:27" ht="15.75">
      <c r="A72" s="4">
        <v>26</v>
      </c>
      <c r="B72" s="139"/>
      <c r="C72" s="139"/>
      <c r="D72" s="177"/>
      <c r="E72" s="151"/>
      <c r="F72" s="151"/>
      <c r="G72" s="151"/>
      <c r="H72" s="169"/>
      <c r="I72" s="169"/>
      <c r="J72" s="142"/>
      <c r="K72" s="169"/>
      <c r="L72" s="169"/>
      <c r="M72" s="147"/>
      <c r="N72" s="147"/>
      <c r="O72" s="169"/>
      <c r="P72" s="169"/>
      <c r="Q72" s="147"/>
      <c r="R72" s="147"/>
      <c r="S72" s="147"/>
      <c r="T72" s="140"/>
      <c r="U72" s="170"/>
      <c r="V72" s="170"/>
      <c r="W72" s="140"/>
      <c r="X72" s="140"/>
      <c r="Y72" s="147"/>
      <c r="Z72" s="142"/>
      <c r="AA72" s="29"/>
    </row>
    <row r="73" spans="1:27" ht="15.75">
      <c r="A73" s="4">
        <v>27</v>
      </c>
      <c r="B73" s="139"/>
      <c r="C73" s="139"/>
      <c r="D73" s="142"/>
      <c r="E73" s="151"/>
      <c r="F73" s="151"/>
      <c r="G73" s="151"/>
      <c r="H73" s="142"/>
      <c r="I73" s="142"/>
      <c r="J73" s="142"/>
      <c r="K73" s="140"/>
      <c r="L73" s="140"/>
      <c r="M73" s="147"/>
      <c r="N73" s="147"/>
      <c r="O73" s="140"/>
      <c r="P73" s="140"/>
      <c r="Q73" s="147"/>
      <c r="R73" s="147"/>
      <c r="S73" s="147"/>
      <c r="T73" s="178"/>
      <c r="U73" s="140"/>
      <c r="V73" s="178"/>
      <c r="W73" s="140"/>
      <c r="X73" s="140"/>
      <c r="Y73" s="147"/>
      <c r="Z73" s="142"/>
      <c r="AA73" s="29"/>
    </row>
    <row r="74" ht="15.75">
      <c r="AA74" s="29"/>
    </row>
    <row r="75" ht="15.75">
      <c r="AA75" s="29"/>
    </row>
    <row r="76" ht="15" customHeight="1" thickBot="1">
      <c r="AA76" s="29"/>
    </row>
    <row r="77" spans="1:38" ht="20.25">
      <c r="A77" s="203" t="s">
        <v>239</v>
      </c>
      <c r="B77" s="203"/>
      <c r="C77" s="203"/>
      <c r="D77" s="203"/>
      <c r="E77" s="203"/>
      <c r="F77" s="203"/>
      <c r="G77" s="199"/>
      <c r="H77" s="199"/>
      <c r="I77" s="199"/>
      <c r="J77" s="199"/>
      <c r="K77" s="199"/>
      <c r="L77" s="199"/>
      <c r="M77" s="199"/>
      <c r="N77" s="199"/>
      <c r="O77" s="199"/>
      <c r="P77" s="199"/>
      <c r="Q77" s="199"/>
      <c r="R77" s="200"/>
      <c r="S77" s="200"/>
      <c r="T77" s="200"/>
      <c r="U77" s="201"/>
      <c r="V77" s="200"/>
      <c r="W77" s="200"/>
      <c r="X77" s="200"/>
      <c r="Y77" s="200"/>
      <c r="Z77" s="200"/>
      <c r="AA77" s="200"/>
      <c r="AB77" s="200"/>
      <c r="AC77" s="200"/>
      <c r="AD77" s="326" t="s">
        <v>333</v>
      </c>
      <c r="AE77" s="326"/>
      <c r="AF77" s="326"/>
      <c r="AG77" s="326"/>
      <c r="AH77" s="326"/>
      <c r="AI77" s="326"/>
      <c r="AJ77" s="326"/>
      <c r="AK77" s="326"/>
      <c r="AL77" s="326"/>
    </row>
    <row r="78" spans="1:43" ht="16.5" thickBot="1">
      <c r="A78" s="200"/>
      <c r="B78" s="200"/>
      <c r="C78" s="200"/>
      <c r="D78" s="203"/>
      <c r="E78" s="202"/>
      <c r="F78" s="202"/>
      <c r="G78" s="202"/>
      <c r="H78" s="202"/>
      <c r="I78" s="202"/>
      <c r="J78" s="202"/>
      <c r="K78" s="202"/>
      <c r="L78" s="202"/>
      <c r="M78" s="202"/>
      <c r="N78" s="202"/>
      <c r="O78" s="202"/>
      <c r="P78" s="202"/>
      <c r="Q78" s="202"/>
      <c r="R78" s="203"/>
      <c r="S78" s="203"/>
      <c r="T78" s="203"/>
      <c r="U78" s="203"/>
      <c r="V78" s="203"/>
      <c r="W78" s="203"/>
      <c r="X78" s="203"/>
      <c r="Y78" s="203"/>
      <c r="Z78" s="203"/>
      <c r="AA78" s="203"/>
      <c r="AB78" s="203"/>
      <c r="AC78" s="203" t="s">
        <v>81</v>
      </c>
      <c r="AD78" s="6" t="s">
        <v>345</v>
      </c>
      <c r="AE78" s="6" t="s">
        <v>346</v>
      </c>
      <c r="AF78" s="6" t="s">
        <v>347</v>
      </c>
      <c r="AG78" s="6" t="s">
        <v>348</v>
      </c>
      <c r="AH78" s="6" t="s">
        <v>349</v>
      </c>
      <c r="AI78" s="6" t="s">
        <v>350</v>
      </c>
      <c r="AJ78" s="6" t="s">
        <v>351</v>
      </c>
      <c r="AK78" s="6" t="s">
        <v>352</v>
      </c>
      <c r="AL78" s="6" t="s">
        <v>353</v>
      </c>
      <c r="AM78" s="6">
        <v>3</v>
      </c>
      <c r="AO78" s="6">
        <v>4.1</v>
      </c>
      <c r="AP78" s="6">
        <v>4.2</v>
      </c>
      <c r="AQ78" s="6">
        <v>5</v>
      </c>
    </row>
    <row r="79" spans="1:52" ht="25.5" customHeight="1" thickBot="1">
      <c r="A79" s="236" t="s">
        <v>223</v>
      </c>
      <c r="B79" s="237" t="s">
        <v>44</v>
      </c>
      <c r="C79" s="238" t="s">
        <v>45</v>
      </c>
      <c r="D79" s="238" t="s">
        <v>224</v>
      </c>
      <c r="E79" s="323" t="s">
        <v>251</v>
      </c>
      <c r="F79" s="324"/>
      <c r="G79" s="324"/>
      <c r="H79" s="324"/>
      <c r="I79" s="324"/>
      <c r="J79" s="324"/>
      <c r="K79" s="324"/>
      <c r="L79" s="325"/>
      <c r="M79" s="326" t="s">
        <v>225</v>
      </c>
      <c r="N79" s="326"/>
      <c r="O79" s="326"/>
      <c r="P79" s="326"/>
      <c r="Q79" s="326"/>
      <c r="R79" s="326"/>
      <c r="S79" s="326"/>
      <c r="T79" s="326"/>
      <c r="U79" s="326"/>
      <c r="V79" s="327" t="s">
        <v>227</v>
      </c>
      <c r="W79" s="328"/>
      <c r="X79" s="269" t="s">
        <v>4</v>
      </c>
      <c r="Y79" s="269"/>
      <c r="Z79" s="269"/>
      <c r="AA79" s="272"/>
      <c r="AB79" s="237"/>
      <c r="AC79" s="270" t="s">
        <v>82</v>
      </c>
      <c r="AD79" s="6">
        <v>2</v>
      </c>
      <c r="AE79" s="6">
        <v>2</v>
      </c>
      <c r="AF79" s="6">
        <v>2</v>
      </c>
      <c r="AG79" s="6">
        <v>2</v>
      </c>
      <c r="AH79" s="6">
        <v>2</v>
      </c>
      <c r="AI79" s="6">
        <v>2</v>
      </c>
      <c r="AJ79" s="6">
        <v>2</v>
      </c>
      <c r="AK79" s="6">
        <v>2</v>
      </c>
      <c r="AL79" s="6">
        <v>2</v>
      </c>
      <c r="AM79" s="237">
        <v>12</v>
      </c>
      <c r="AN79" s="239"/>
      <c r="AO79" s="6">
        <v>30</v>
      </c>
      <c r="AP79" s="279">
        <v>20</v>
      </c>
      <c r="AQ79" s="280">
        <v>20</v>
      </c>
      <c r="AT79" s="240"/>
      <c r="AU79" s="240"/>
      <c r="AV79" s="240"/>
      <c r="AW79" s="240"/>
      <c r="AX79" s="240"/>
      <c r="AY79" s="240"/>
      <c r="AZ79" s="240"/>
    </row>
    <row r="80" spans="1:52" ht="89.25">
      <c r="A80" s="205"/>
      <c r="B80" s="206"/>
      <c r="C80" s="206"/>
      <c r="D80" s="206"/>
      <c r="E80" s="207" t="s">
        <v>252</v>
      </c>
      <c r="F80" s="209" t="s">
        <v>226</v>
      </c>
      <c r="G80" s="209" t="s">
        <v>229</v>
      </c>
      <c r="H80" s="207" t="s">
        <v>335</v>
      </c>
      <c r="I80" s="207" t="s">
        <v>331</v>
      </c>
      <c r="J80" s="207" t="s">
        <v>336</v>
      </c>
      <c r="K80" s="207" t="s">
        <v>337</v>
      </c>
      <c r="L80" s="267" t="s">
        <v>334</v>
      </c>
      <c r="M80" s="207" t="s">
        <v>242</v>
      </c>
      <c r="N80" s="207" t="s">
        <v>243</v>
      </c>
      <c r="O80" s="207" t="s">
        <v>244</v>
      </c>
      <c r="P80" s="207" t="s">
        <v>245</v>
      </c>
      <c r="Q80" s="207" t="s">
        <v>246</v>
      </c>
      <c r="R80" s="207" t="s">
        <v>247</v>
      </c>
      <c r="S80" s="207" t="s">
        <v>248</v>
      </c>
      <c r="T80" s="208" t="s">
        <v>249</v>
      </c>
      <c r="U80" s="208" t="s">
        <v>250</v>
      </c>
      <c r="V80" s="266" t="s">
        <v>338</v>
      </c>
      <c r="W80" s="207" t="s">
        <v>339</v>
      </c>
      <c r="X80" s="209" t="s">
        <v>342</v>
      </c>
      <c r="Y80" s="209"/>
      <c r="Z80" s="209"/>
      <c r="AA80" s="273"/>
      <c r="AB80" s="241"/>
      <c r="AC80" s="59" t="s">
        <v>251</v>
      </c>
      <c r="AD80" s="207" t="s">
        <v>242</v>
      </c>
      <c r="AE80" s="207" t="s">
        <v>243</v>
      </c>
      <c r="AF80" s="207" t="s">
        <v>244</v>
      </c>
      <c r="AG80" s="207" t="s">
        <v>245</v>
      </c>
      <c r="AH80" s="207" t="s">
        <v>246</v>
      </c>
      <c r="AI80" s="207" t="s">
        <v>247</v>
      </c>
      <c r="AJ80" s="207" t="s">
        <v>248</v>
      </c>
      <c r="AK80" s="208" t="s">
        <v>249</v>
      </c>
      <c r="AL80" s="208" t="s">
        <v>250</v>
      </c>
      <c r="AM80" s="266" t="s">
        <v>344</v>
      </c>
      <c r="AN80" s="266" t="s">
        <v>54</v>
      </c>
      <c r="AO80" s="207" t="s">
        <v>343</v>
      </c>
      <c r="AP80" s="207" t="s">
        <v>354</v>
      </c>
      <c r="AQ80" s="210" t="s">
        <v>355</v>
      </c>
      <c r="AR80" s="204" t="s">
        <v>97</v>
      </c>
      <c r="AS80" s="239" t="s">
        <v>228</v>
      </c>
      <c r="AT80" s="240"/>
      <c r="AU80" s="240"/>
      <c r="AV80" s="240"/>
      <c r="AW80" s="240"/>
      <c r="AX80" s="240"/>
      <c r="AY80" s="240"/>
      <c r="AZ80" s="240"/>
    </row>
    <row r="81" spans="1:45" ht="63.75">
      <c r="A81" s="211">
        <v>1</v>
      </c>
      <c r="B81" s="212" t="s">
        <v>230</v>
      </c>
      <c r="C81" s="213" t="s">
        <v>231</v>
      </c>
      <c r="D81" s="213" t="s">
        <v>232</v>
      </c>
      <c r="E81" s="214" t="s">
        <v>332</v>
      </c>
      <c r="F81" s="214">
        <v>89</v>
      </c>
      <c r="G81" s="261">
        <v>93</v>
      </c>
      <c r="H81" s="214">
        <f>E111</f>
        <v>0</v>
      </c>
      <c r="I81" s="213"/>
      <c r="J81" s="213"/>
      <c r="K81" s="213"/>
      <c r="L81" s="76">
        <v>22512</v>
      </c>
      <c r="M81" s="214">
        <f>D97</f>
        <v>0</v>
      </c>
      <c r="N81" s="214">
        <f>D98</f>
        <v>0</v>
      </c>
      <c r="O81" s="214">
        <f>D99</f>
        <v>0</v>
      </c>
      <c r="P81" s="214">
        <f>D100</f>
        <v>0</v>
      </c>
      <c r="Q81" s="214">
        <f>D101</f>
        <v>0</v>
      </c>
      <c r="R81" s="214">
        <f>D102</f>
        <v>0</v>
      </c>
      <c r="S81" s="214">
        <f>D103</f>
        <v>0</v>
      </c>
      <c r="T81" s="214">
        <f>D104</f>
        <v>0</v>
      </c>
      <c r="U81" s="214">
        <f>D105</f>
        <v>0</v>
      </c>
      <c r="V81" s="262">
        <v>94</v>
      </c>
      <c r="W81" s="263">
        <v>101</v>
      </c>
      <c r="X81" s="264">
        <v>10</v>
      </c>
      <c r="Y81" s="264"/>
      <c r="Z81" s="264"/>
      <c r="AA81" s="274"/>
      <c r="AB81" s="220"/>
      <c r="AC81" s="265" t="str">
        <f>IF(AND(UPPER(E81)="YES",F81&gt;=95,G81&gt;=90,H81&gt;=1000,L81&gt;=I81),"ELIGIBLE","NOT ELIGIBLE")</f>
        <v>NOT ELIGIBLE</v>
      </c>
      <c r="AD81" s="214">
        <f>IF(UPPER(M81)="YES",2,0)</f>
        <v>0</v>
      </c>
      <c r="AE81" s="214">
        <f aca="true" t="shared" si="0" ref="AE81:AL81">IF(UPPER(N81)="YES",2,0)</f>
        <v>0</v>
      </c>
      <c r="AF81" s="214">
        <f t="shared" si="0"/>
        <v>0</v>
      </c>
      <c r="AG81" s="214">
        <f t="shared" si="0"/>
        <v>0</v>
      </c>
      <c r="AH81" s="214">
        <f t="shared" si="0"/>
        <v>0</v>
      </c>
      <c r="AI81" s="214">
        <f t="shared" si="0"/>
        <v>0</v>
      </c>
      <c r="AJ81" s="214">
        <f t="shared" si="0"/>
        <v>0</v>
      </c>
      <c r="AK81" s="214">
        <f t="shared" si="0"/>
        <v>0</v>
      </c>
      <c r="AL81" s="214">
        <f t="shared" si="0"/>
        <v>0</v>
      </c>
      <c r="AM81" s="219">
        <f>IF(F81&gt;=95,12*(($F81-95)/(MAX(F$81:F$87)-95)),0)</f>
        <v>0</v>
      </c>
      <c r="AN81" s="278">
        <f>0.9+0.1*((L81-MIN(L$81:L$87))/(MAX(L$81:L$87)-MIN(L$81:L$87)))</f>
        <v>0.989957618567104</v>
      </c>
      <c r="AO81" s="277">
        <f>IF(V81&gt;=90,30*(($V81-90)/(MAX(V$81:V$87)-90)),0)*AN81</f>
        <v>29.69872855701312</v>
      </c>
      <c r="AP81" s="214">
        <f>IF(V81&gt;=95,20,IF(V81&gt;=90,15,IF(V81&gt;=80,10,0)))+IF(W81&gt;=100,0,-5)+IF(AND(V81&gt;=95,W81=0),-5,0)</f>
        <v>15</v>
      </c>
      <c r="AQ81" s="278">
        <f>20*((MAX(X$81:X$87)-$X81)/(MAX(X$81:X$87)-MIN(X$81:X$87)))</f>
        <v>17.647058823529413</v>
      </c>
      <c r="AR81" s="277">
        <f>SUM(AD81:AQ81)-AN81</f>
        <v>62.34578738054253</v>
      </c>
      <c r="AS81" s="281">
        <f>RANK(AR81,AR81:AR87)</f>
        <v>1</v>
      </c>
    </row>
    <row r="82" spans="1:45" ht="76.5">
      <c r="A82" s="211">
        <v>2</v>
      </c>
      <c r="B82" s="212" t="s">
        <v>36</v>
      </c>
      <c r="C82" s="213" t="s">
        <v>40</v>
      </c>
      <c r="D82" s="213" t="s">
        <v>233</v>
      </c>
      <c r="E82" s="213"/>
      <c r="F82" s="213">
        <v>96</v>
      </c>
      <c r="G82" s="213"/>
      <c r="H82" s="213"/>
      <c r="I82" s="213"/>
      <c r="J82" s="214"/>
      <c r="K82" s="214"/>
      <c r="L82" s="214">
        <v>225</v>
      </c>
      <c r="M82" s="214"/>
      <c r="N82" s="214"/>
      <c r="O82" s="214"/>
      <c r="P82" s="214"/>
      <c r="Q82" s="214"/>
      <c r="R82" s="214"/>
      <c r="S82" s="214"/>
      <c r="T82" s="215"/>
      <c r="U82" s="216"/>
      <c r="V82" s="217"/>
      <c r="W82" s="218"/>
      <c r="X82" s="219">
        <v>8</v>
      </c>
      <c r="Y82" s="219"/>
      <c r="Z82" s="219"/>
      <c r="AA82" s="275"/>
      <c r="AB82" s="220"/>
      <c r="AC82" s="219"/>
      <c r="AD82" s="221"/>
      <c r="AE82" s="214"/>
      <c r="AF82" s="214"/>
      <c r="AG82" s="219"/>
      <c r="AH82" s="219"/>
      <c r="AI82" s="214"/>
      <c r="AJ82" s="214"/>
      <c r="AK82" s="219"/>
      <c r="AL82" s="219"/>
      <c r="AM82" s="219"/>
      <c r="AN82" s="215"/>
      <c r="AO82" s="216"/>
      <c r="AP82" s="214"/>
      <c r="AQ82" s="217"/>
      <c r="AR82" s="222"/>
      <c r="AS82" s="223"/>
    </row>
    <row r="83" spans="1:45" ht="63.75">
      <c r="A83" s="211">
        <v>3</v>
      </c>
      <c r="B83" s="212" t="s">
        <v>36</v>
      </c>
      <c r="C83" s="213" t="s">
        <v>40</v>
      </c>
      <c r="D83" s="213" t="s">
        <v>234</v>
      </c>
      <c r="E83" s="213"/>
      <c r="F83" s="213"/>
      <c r="G83" s="213"/>
      <c r="H83" s="213"/>
      <c r="I83" s="213"/>
      <c r="J83" s="214"/>
      <c r="K83" s="214"/>
      <c r="L83" s="214">
        <v>25000</v>
      </c>
      <c r="M83" s="214"/>
      <c r="N83" s="214"/>
      <c r="O83" s="214"/>
      <c r="P83" s="214"/>
      <c r="Q83" s="214"/>
      <c r="R83" s="214"/>
      <c r="S83" s="214"/>
      <c r="T83" s="215"/>
      <c r="U83" s="216"/>
      <c r="V83" s="217"/>
      <c r="W83" s="218"/>
      <c r="X83" s="219">
        <v>25</v>
      </c>
      <c r="Y83" s="219"/>
      <c r="Z83" s="219"/>
      <c r="AA83" s="275"/>
      <c r="AB83" s="220"/>
      <c r="AC83" s="219"/>
      <c r="AD83" s="221"/>
      <c r="AE83" s="214"/>
      <c r="AF83" s="214"/>
      <c r="AG83" s="219"/>
      <c r="AH83" s="219"/>
      <c r="AI83" s="214"/>
      <c r="AJ83" s="214"/>
      <c r="AK83" s="219"/>
      <c r="AL83" s="219"/>
      <c r="AM83" s="219"/>
      <c r="AN83" s="215"/>
      <c r="AO83" s="216"/>
      <c r="AP83" s="214"/>
      <c r="AQ83" s="217"/>
      <c r="AR83" s="222"/>
      <c r="AS83" s="223"/>
    </row>
    <row r="84" spans="1:45" ht="51">
      <c r="A84" s="211">
        <v>4</v>
      </c>
      <c r="B84" s="212" t="s">
        <v>36</v>
      </c>
      <c r="C84" s="213" t="s">
        <v>40</v>
      </c>
      <c r="D84" s="213" t="s">
        <v>235</v>
      </c>
      <c r="E84" s="213"/>
      <c r="F84" s="213"/>
      <c r="G84" s="213"/>
      <c r="H84" s="213"/>
      <c r="I84" s="213"/>
      <c r="J84" s="214"/>
      <c r="K84" s="214"/>
      <c r="L84" s="214"/>
      <c r="M84" s="214"/>
      <c r="N84" s="214"/>
      <c r="O84" s="214"/>
      <c r="P84" s="214"/>
      <c r="Q84" s="214"/>
      <c r="R84" s="214"/>
      <c r="S84" s="214"/>
      <c r="T84" s="215"/>
      <c r="U84" s="216"/>
      <c r="V84" s="217"/>
      <c r="W84" s="218"/>
      <c r="X84" s="219">
        <v>15</v>
      </c>
      <c r="Y84" s="219"/>
      <c r="Z84" s="219"/>
      <c r="AA84" s="275"/>
      <c r="AB84" s="220"/>
      <c r="AC84" s="219"/>
      <c r="AD84" s="221"/>
      <c r="AE84" s="214"/>
      <c r="AF84" s="214"/>
      <c r="AG84" s="219"/>
      <c r="AH84" s="219"/>
      <c r="AI84" s="214"/>
      <c r="AJ84" s="214"/>
      <c r="AK84" s="219"/>
      <c r="AL84" s="219"/>
      <c r="AM84" s="219"/>
      <c r="AN84" s="215"/>
      <c r="AO84" s="216"/>
      <c r="AP84" s="214"/>
      <c r="AQ84" s="217"/>
      <c r="AR84" s="222"/>
      <c r="AS84" s="223"/>
    </row>
    <row r="85" spans="1:45" ht="38.25">
      <c r="A85" s="211">
        <v>5</v>
      </c>
      <c r="B85" s="212" t="s">
        <v>27</v>
      </c>
      <c r="C85" s="214" t="s">
        <v>28</v>
      </c>
      <c r="D85" s="213" t="s">
        <v>236</v>
      </c>
      <c r="E85" s="213"/>
      <c r="F85" s="213"/>
      <c r="G85" s="213"/>
      <c r="H85" s="213"/>
      <c r="I85" s="213"/>
      <c r="J85" s="214"/>
      <c r="K85" s="214"/>
      <c r="L85" s="214"/>
      <c r="M85" s="214"/>
      <c r="N85" s="214"/>
      <c r="O85" s="214"/>
      <c r="P85" s="214"/>
      <c r="Q85" s="214"/>
      <c r="R85" s="214"/>
      <c r="S85" s="214"/>
      <c r="T85" s="224"/>
      <c r="U85" s="216"/>
      <c r="V85" s="217"/>
      <c r="W85" s="218"/>
      <c r="X85" s="219"/>
      <c r="Y85" s="219"/>
      <c r="Z85" s="219"/>
      <c r="AA85" s="275"/>
      <c r="AB85" s="220"/>
      <c r="AC85" s="219"/>
      <c r="AD85" s="221"/>
      <c r="AE85" s="219"/>
      <c r="AF85" s="219"/>
      <c r="AG85" s="219"/>
      <c r="AH85" s="219"/>
      <c r="AI85" s="214"/>
      <c r="AJ85" s="214"/>
      <c r="AK85" s="219"/>
      <c r="AL85" s="219"/>
      <c r="AM85" s="219"/>
      <c r="AN85" s="215"/>
      <c r="AO85" s="216"/>
      <c r="AP85" s="214"/>
      <c r="AQ85" s="217"/>
      <c r="AR85" s="222"/>
      <c r="AS85" s="223"/>
    </row>
    <row r="86" spans="1:45" ht="15.75">
      <c r="A86" s="211">
        <v>6</v>
      </c>
      <c r="B86" s="212" t="s">
        <v>27</v>
      </c>
      <c r="C86" s="214" t="s">
        <v>28</v>
      </c>
      <c r="D86" s="214" t="s">
        <v>237</v>
      </c>
      <c r="E86" s="214"/>
      <c r="F86" s="214"/>
      <c r="G86" s="214"/>
      <c r="H86" s="214"/>
      <c r="I86" s="214"/>
      <c r="J86" s="214"/>
      <c r="K86" s="214"/>
      <c r="L86" s="214"/>
      <c r="M86" s="214"/>
      <c r="N86" s="214"/>
      <c r="O86" s="214"/>
      <c r="P86" s="214"/>
      <c r="Q86" s="214"/>
      <c r="R86" s="214"/>
      <c r="S86" s="214"/>
      <c r="T86" s="215"/>
      <c r="U86" s="216"/>
      <c r="V86" s="217"/>
      <c r="W86" s="218"/>
      <c r="X86" s="219"/>
      <c r="Y86" s="219"/>
      <c r="Z86" s="219"/>
      <c r="AA86" s="275"/>
      <c r="AB86" s="220"/>
      <c r="AC86" s="219"/>
      <c r="AD86" s="221"/>
      <c r="AE86" s="214"/>
      <c r="AF86" s="214"/>
      <c r="AG86" s="219"/>
      <c r="AH86" s="219"/>
      <c r="AI86" s="214"/>
      <c r="AJ86" s="214"/>
      <c r="AK86" s="219"/>
      <c r="AL86" s="219"/>
      <c r="AM86" s="219"/>
      <c r="AN86" s="215"/>
      <c r="AO86" s="216"/>
      <c r="AP86" s="214"/>
      <c r="AQ86" s="217"/>
      <c r="AR86" s="222"/>
      <c r="AS86" s="223"/>
    </row>
    <row r="87" spans="1:45" ht="26.25" thickBot="1">
      <c r="A87" s="211">
        <v>7</v>
      </c>
      <c r="B87" s="225" t="s">
        <v>27</v>
      </c>
      <c r="C87" s="226" t="s">
        <v>28</v>
      </c>
      <c r="D87" s="227" t="s">
        <v>238</v>
      </c>
      <c r="E87" s="227"/>
      <c r="F87" s="227"/>
      <c r="G87" s="227"/>
      <c r="H87" s="227"/>
      <c r="I87" s="227"/>
      <c r="J87" s="228"/>
      <c r="K87" s="228"/>
      <c r="L87" s="228"/>
      <c r="M87" s="228"/>
      <c r="N87" s="228"/>
      <c r="O87" s="228"/>
      <c r="P87" s="228"/>
      <c r="Q87" s="228"/>
      <c r="R87" s="228"/>
      <c r="S87" s="228"/>
      <c r="T87" s="215"/>
      <c r="U87" s="229"/>
      <c r="V87" s="230"/>
      <c r="W87" s="231"/>
      <c r="X87" s="232"/>
      <c r="Y87" s="271"/>
      <c r="Z87" s="271"/>
      <c r="AA87" s="276"/>
      <c r="AB87" s="220"/>
      <c r="AC87" s="219"/>
      <c r="AD87" s="221"/>
      <c r="AE87" s="226"/>
      <c r="AF87" s="226"/>
      <c r="AG87" s="219"/>
      <c r="AH87" s="233"/>
      <c r="AI87" s="228"/>
      <c r="AJ87" s="228"/>
      <c r="AK87" s="233"/>
      <c r="AL87" s="233"/>
      <c r="AM87" s="219"/>
      <c r="AN87" s="234"/>
      <c r="AO87" s="229"/>
      <c r="AP87" s="228"/>
      <c r="AQ87" s="217"/>
      <c r="AR87" s="222"/>
      <c r="AS87" s="235"/>
    </row>
  </sheetData>
  <sheetProtection/>
  <mergeCells count="118">
    <mergeCell ref="T45:V45"/>
    <mergeCell ref="W45:X45"/>
    <mergeCell ref="AI45:AI46"/>
    <mergeCell ref="AJ45:AJ46"/>
    <mergeCell ref="AK45:AK46"/>
    <mergeCell ref="AL45:AL46"/>
    <mergeCell ref="E45:F45"/>
    <mergeCell ref="H45:J45"/>
    <mergeCell ref="K45:L45"/>
    <mergeCell ref="M45:N45"/>
    <mergeCell ref="O45:P45"/>
    <mergeCell ref="Q45:R45"/>
    <mergeCell ref="D43:G43"/>
    <mergeCell ref="H43:J43"/>
    <mergeCell ref="K43:S43"/>
    <mergeCell ref="T43:X43"/>
    <mergeCell ref="E4:F4"/>
    <mergeCell ref="W4:X4"/>
    <mergeCell ref="M4:N4"/>
    <mergeCell ref="Q4:R4"/>
    <mergeCell ref="T2:X2"/>
    <mergeCell ref="K2:S2"/>
    <mergeCell ref="H2:J2"/>
    <mergeCell ref="D2:G2"/>
    <mergeCell ref="AD4:AD5"/>
    <mergeCell ref="AE4:AE5"/>
    <mergeCell ref="T4:V4"/>
    <mergeCell ref="O4:P4"/>
    <mergeCell ref="K4:L4"/>
    <mergeCell ref="H4:J4"/>
    <mergeCell ref="AK4:AK5"/>
    <mergeCell ref="AL4:AL5"/>
    <mergeCell ref="AM4:AM5"/>
    <mergeCell ref="AF4:AF5"/>
    <mergeCell ref="AG4:AG5"/>
    <mergeCell ref="AH4:AH5"/>
    <mergeCell ref="AI4:AI5"/>
    <mergeCell ref="AJ4:AJ5"/>
    <mergeCell ref="AN4:AN5"/>
    <mergeCell ref="AO4:AO5"/>
    <mergeCell ref="AP4:AP5"/>
    <mergeCell ref="AQ4:AQ5"/>
    <mergeCell ref="AR4:AR5"/>
    <mergeCell ref="AS4:AS5"/>
    <mergeCell ref="AT4:AT5"/>
    <mergeCell ref="AU4:AU5"/>
    <mergeCell ref="AV4:AV5"/>
    <mergeCell ref="AW4:AW5"/>
    <mergeCell ref="AX4:AX5"/>
    <mergeCell ref="AY4:AY5"/>
    <mergeCell ref="AZ4:AZ5"/>
    <mergeCell ref="BA4:BA5"/>
    <mergeCell ref="BB4:BB5"/>
    <mergeCell ref="BC4:BC5"/>
    <mergeCell ref="BD4:BD5"/>
    <mergeCell ref="BE4:BE5"/>
    <mergeCell ref="BF4:BF5"/>
    <mergeCell ref="BG4:BG5"/>
    <mergeCell ref="BH4:BH5"/>
    <mergeCell ref="BI4:BI5"/>
    <mergeCell ref="BJ4:BJ5"/>
    <mergeCell ref="BK4:BK5"/>
    <mergeCell ref="BL4:BL5"/>
    <mergeCell ref="BM4:BM5"/>
    <mergeCell ref="BN4:BN5"/>
    <mergeCell ref="BU4:BU5"/>
    <mergeCell ref="BV4:BV5"/>
    <mergeCell ref="BO4:BO5"/>
    <mergeCell ref="BP4:BP5"/>
    <mergeCell ref="BQ4:BQ5"/>
    <mergeCell ref="BR4:BR5"/>
    <mergeCell ref="BS4:BS5"/>
    <mergeCell ref="BT4:BT5"/>
    <mergeCell ref="E79:L79"/>
    <mergeCell ref="M79:U79"/>
    <mergeCell ref="V79:W79"/>
    <mergeCell ref="AD77:AL77"/>
    <mergeCell ref="AD45:AD46"/>
    <mergeCell ref="AE45:AE46"/>
    <mergeCell ref="AF45:AF46"/>
    <mergeCell ref="AG45:AG46"/>
    <mergeCell ref="AH45:AH46"/>
    <mergeCell ref="AM45:AM46"/>
    <mergeCell ref="AN45:AN46"/>
    <mergeCell ref="AO45:AO46"/>
    <mergeCell ref="AP45:AP46"/>
    <mergeCell ref="AQ45:AQ46"/>
    <mergeCell ref="AR45:AR46"/>
    <mergeCell ref="AS45:AS46"/>
    <mergeCell ref="AT45:AT46"/>
    <mergeCell ref="AU45:AU46"/>
    <mergeCell ref="AV45:AV46"/>
    <mergeCell ref="AW45:AW46"/>
    <mergeCell ref="AX45:AX46"/>
    <mergeCell ref="AY45:AY46"/>
    <mergeCell ref="AZ45:AZ46"/>
    <mergeCell ref="BA45:BA46"/>
    <mergeCell ref="BB45:BB46"/>
    <mergeCell ref="BC45:BC46"/>
    <mergeCell ref="BD45:BD46"/>
    <mergeCell ref="BE45:BE46"/>
    <mergeCell ref="BF45:BF46"/>
    <mergeCell ref="BG45:BG46"/>
    <mergeCell ref="BH45:BH46"/>
    <mergeCell ref="BI45:BI46"/>
    <mergeCell ref="BJ45:BJ46"/>
    <mergeCell ref="BK45:BK46"/>
    <mergeCell ref="BL45:BL46"/>
    <mergeCell ref="BM45:BM46"/>
    <mergeCell ref="BN45:BN46"/>
    <mergeCell ref="BO45:BO46"/>
    <mergeCell ref="BP45:BP46"/>
    <mergeCell ref="BQ45:BQ46"/>
    <mergeCell ref="BR45:BR46"/>
    <mergeCell ref="BS45:BS46"/>
    <mergeCell ref="BT45:BT46"/>
    <mergeCell ref="BU45:BU46"/>
    <mergeCell ref="BV45:BV46"/>
  </mergeCells>
  <printOptions/>
  <pageMargins left="1.53543307086614" right="0" top="0" bottom="0" header="0" footer="0"/>
  <pageSetup fitToHeight="1" fitToWidth="1" horizontalDpi="600" verticalDpi="600" orientation="portrait" paperSize="9" r:id="rId1"/>
  <colBreaks count="4" manualBreakCount="4">
    <brk id="7" max="65535" man="1"/>
    <brk id="10" max="65535" man="1"/>
    <brk id="19" max="65535" man="1"/>
    <brk id="25" min="3" max="31" man="1"/>
  </colBreaks>
</worksheet>
</file>

<file path=xl/worksheets/sheet2.xml><?xml version="1.0" encoding="utf-8"?>
<worksheet xmlns="http://schemas.openxmlformats.org/spreadsheetml/2006/main" xmlns:r="http://schemas.openxmlformats.org/officeDocument/2006/relationships">
  <dimension ref="B1:AA349"/>
  <sheetViews>
    <sheetView zoomScale="86" zoomScaleNormal="86" zoomScalePageLayoutView="0" workbookViewId="0" topLeftCell="A1">
      <selection activeCell="F5" sqref="F5"/>
    </sheetView>
  </sheetViews>
  <sheetFormatPr defaultColWidth="9.140625" defaultRowHeight="19.5" customHeight="1"/>
  <cols>
    <col min="2" max="2" width="13.421875" style="0" customWidth="1"/>
    <col min="3" max="3" width="31.00390625" style="0" customWidth="1"/>
    <col min="4" max="4" width="21.00390625" style="53" customWidth="1"/>
    <col min="5" max="5" width="14.57421875" style="0" customWidth="1"/>
    <col min="6" max="6" width="14.140625" style="0" customWidth="1"/>
    <col min="7" max="7" width="12.7109375" style="0" customWidth="1"/>
    <col min="8" max="8" width="18.28125" style="0" customWidth="1"/>
  </cols>
  <sheetData>
    <row r="1" ht="19.5" customHeight="1">
      <c r="AA1" s="112" t="s">
        <v>219</v>
      </c>
    </row>
    <row r="2" ht="19.5" customHeight="1">
      <c r="C2" s="49" t="s">
        <v>356</v>
      </c>
    </row>
    <row r="3" ht="19.5" customHeight="1" thickBot="1"/>
    <row r="4" spans="2:27" s="59" customFormat="1" ht="39.75" customHeight="1" thickBot="1">
      <c r="B4" s="80" t="s">
        <v>3</v>
      </c>
      <c r="C4" s="81" t="s">
        <v>37</v>
      </c>
      <c r="D4" s="82" t="s">
        <v>222</v>
      </c>
      <c r="E4" s="83" t="s">
        <v>39</v>
      </c>
      <c r="F4" s="347" t="s">
        <v>4</v>
      </c>
      <c r="G4" s="347"/>
      <c r="H4" s="84" t="s">
        <v>83</v>
      </c>
      <c r="I4" s="369" t="s">
        <v>367</v>
      </c>
      <c r="J4" s="347"/>
      <c r="K4" s="347"/>
      <c r="L4" s="348" t="s">
        <v>0</v>
      </c>
      <c r="M4" s="348"/>
      <c r="N4" s="348" t="s">
        <v>64</v>
      </c>
      <c r="O4" s="348"/>
      <c r="P4" s="347" t="s">
        <v>58</v>
      </c>
      <c r="Q4" s="347"/>
      <c r="R4" s="347" t="s">
        <v>29</v>
      </c>
      <c r="S4" s="347"/>
      <c r="T4" s="84" t="s">
        <v>69</v>
      </c>
      <c r="U4" s="355" t="s">
        <v>57</v>
      </c>
      <c r="V4" s="356"/>
      <c r="W4" s="356"/>
      <c r="X4" s="351" t="s">
        <v>1</v>
      </c>
      <c r="Y4" s="351"/>
      <c r="Z4" s="85"/>
      <c r="AA4" s="83" t="s">
        <v>55</v>
      </c>
    </row>
    <row r="5" spans="2:27" s="59" customFormat="1" ht="61.5" customHeight="1" thickBot="1">
      <c r="B5" s="83"/>
      <c r="C5" s="83"/>
      <c r="D5" s="82"/>
      <c r="E5" s="86" t="s">
        <v>366</v>
      </c>
      <c r="F5" s="82" t="s">
        <v>62</v>
      </c>
      <c r="G5" s="86" t="s">
        <v>366</v>
      </c>
      <c r="H5" s="86" t="s">
        <v>214</v>
      </c>
      <c r="I5" s="82" t="s">
        <v>6</v>
      </c>
      <c r="J5" s="82" t="s">
        <v>7</v>
      </c>
      <c r="K5" s="87" t="s">
        <v>204</v>
      </c>
      <c r="L5" s="83" t="s">
        <v>9</v>
      </c>
      <c r="M5" s="88" t="s">
        <v>10</v>
      </c>
      <c r="N5" s="83" t="s">
        <v>66</v>
      </c>
      <c r="O5" s="88" t="s">
        <v>67</v>
      </c>
      <c r="P5" s="88" t="s">
        <v>13</v>
      </c>
      <c r="Q5" s="88" t="s">
        <v>31</v>
      </c>
      <c r="R5" s="89" t="s">
        <v>30</v>
      </c>
      <c r="S5" s="89" t="s">
        <v>212</v>
      </c>
      <c r="T5" s="89" t="s">
        <v>71</v>
      </c>
      <c r="U5" s="88" t="s">
        <v>17</v>
      </c>
      <c r="V5" s="88" t="s">
        <v>15</v>
      </c>
      <c r="W5" s="83" t="s">
        <v>16</v>
      </c>
      <c r="X5" s="83" t="s">
        <v>19</v>
      </c>
      <c r="Y5" s="88" t="s">
        <v>24</v>
      </c>
      <c r="Z5" s="90" t="s">
        <v>76</v>
      </c>
      <c r="AA5" s="83"/>
    </row>
    <row r="6" spans="2:27" s="59" customFormat="1" ht="19.5" customHeight="1" thickBot="1">
      <c r="B6" s="91">
        <v>1</v>
      </c>
      <c r="C6" s="92"/>
      <c r="D6" s="93"/>
      <c r="E6" s="94">
        <f>G17</f>
        <v>0</v>
      </c>
      <c r="F6" s="94">
        <f>F26</f>
        <v>0</v>
      </c>
      <c r="G6" s="94">
        <f>G26</f>
        <v>0</v>
      </c>
      <c r="H6" s="91">
        <f>G29</f>
        <v>0</v>
      </c>
      <c r="I6" s="94">
        <f>G38</f>
        <v>0</v>
      </c>
      <c r="J6" s="94">
        <f>G42</f>
        <v>0</v>
      </c>
      <c r="K6" s="96">
        <f>G50</f>
        <v>0</v>
      </c>
      <c r="L6" s="94">
        <f>G58</f>
        <v>0</v>
      </c>
      <c r="M6" s="94">
        <f>G59</f>
        <v>0</v>
      </c>
      <c r="N6" s="94">
        <f>G60</f>
        <v>0</v>
      </c>
      <c r="O6" s="94">
        <f>G61</f>
        <v>0</v>
      </c>
      <c r="P6" s="106">
        <f>G62</f>
        <v>0</v>
      </c>
      <c r="Q6" s="106">
        <f>G63</f>
        <v>0</v>
      </c>
      <c r="R6" s="94">
        <f>G64</f>
        <v>0</v>
      </c>
      <c r="S6" s="94">
        <f>G65</f>
        <v>0</v>
      </c>
      <c r="T6" s="94">
        <f>G66</f>
        <v>0</v>
      </c>
      <c r="U6" s="94">
        <f>G75</f>
        <v>0</v>
      </c>
      <c r="V6" s="94">
        <f>G76</f>
        <v>0</v>
      </c>
      <c r="W6" s="94">
        <f>G77</f>
        <v>0</v>
      </c>
      <c r="X6" s="94">
        <f>G78</f>
        <v>0</v>
      </c>
      <c r="Y6" s="94">
        <f>G79</f>
        <v>0</v>
      </c>
      <c r="Z6" s="95">
        <f>E122</f>
        <v>0</v>
      </c>
      <c r="AA6" s="96">
        <f>D111</f>
        <v>0</v>
      </c>
    </row>
    <row r="7" spans="2:4" s="59" customFormat="1" ht="19.5" customHeight="1">
      <c r="B7" s="61"/>
      <c r="D7" s="58"/>
    </row>
    <row r="8" spans="2:4" s="59" customFormat="1" ht="19.5" customHeight="1">
      <c r="B8" s="111"/>
      <c r="D8" s="58"/>
    </row>
    <row r="9" spans="2:4" s="59" customFormat="1" ht="19.5" customHeight="1">
      <c r="B9" s="60"/>
      <c r="D9" s="58"/>
    </row>
    <row r="10" spans="2:7" s="59" customFormat="1" ht="19.5" customHeight="1">
      <c r="B10" s="299" t="s">
        <v>365</v>
      </c>
      <c r="C10" s="297"/>
      <c r="D10" s="298"/>
      <c r="E10" s="297"/>
      <c r="F10" s="297"/>
      <c r="G10" s="297"/>
    </row>
    <row r="11" spans="2:4" s="59" customFormat="1" ht="19.5" customHeight="1">
      <c r="B11" s="61" t="s">
        <v>357</v>
      </c>
      <c r="C11" s="61" t="s">
        <v>100</v>
      </c>
      <c r="D11" s="58"/>
    </row>
    <row r="12" ht="19.5" customHeight="1">
      <c r="B12" s="48"/>
    </row>
    <row r="13" spans="2:7" ht="19.5" customHeight="1">
      <c r="B13" s="54" t="s">
        <v>101</v>
      </c>
      <c r="C13" s="54" t="s">
        <v>102</v>
      </c>
      <c r="D13" s="54" t="s">
        <v>103</v>
      </c>
      <c r="E13" s="54" t="s">
        <v>61</v>
      </c>
      <c r="F13" s="54" t="s">
        <v>62</v>
      </c>
      <c r="G13" s="368" t="s">
        <v>366</v>
      </c>
    </row>
    <row r="14" spans="2:7" ht="36" customHeight="1">
      <c r="B14" s="54">
        <v>1</v>
      </c>
      <c r="C14" s="55" t="s">
        <v>181</v>
      </c>
      <c r="D14" s="54" t="s">
        <v>104</v>
      </c>
      <c r="E14" s="55"/>
      <c r="F14" s="55"/>
      <c r="G14" s="55"/>
    </row>
    <row r="15" spans="2:7" ht="27.75" customHeight="1">
      <c r="B15" s="54">
        <v>2</v>
      </c>
      <c r="C15" s="55" t="s">
        <v>105</v>
      </c>
      <c r="D15" s="54" t="s">
        <v>104</v>
      </c>
      <c r="E15" s="55"/>
      <c r="F15" s="55"/>
      <c r="G15" s="55"/>
    </row>
    <row r="16" spans="2:7" ht="36.75" customHeight="1">
      <c r="B16" s="54">
        <v>3</v>
      </c>
      <c r="C16" s="55" t="s">
        <v>106</v>
      </c>
      <c r="D16" s="54" t="s">
        <v>104</v>
      </c>
      <c r="E16" s="55"/>
      <c r="F16" s="55"/>
      <c r="G16" s="55"/>
    </row>
    <row r="17" spans="2:7" ht="19.5" customHeight="1">
      <c r="B17" s="54">
        <v>4</v>
      </c>
      <c r="C17" s="55" t="s">
        <v>187</v>
      </c>
      <c r="D17" s="54" t="s">
        <v>104</v>
      </c>
      <c r="E17" s="55">
        <f>SUM(E14:E16)</f>
        <v>0</v>
      </c>
      <c r="F17" s="55">
        <f>SUM(F14:F16)</f>
        <v>0</v>
      </c>
      <c r="G17" s="56">
        <f>SUM(G14:G16)</f>
        <v>0</v>
      </c>
    </row>
    <row r="18" spans="2:7" ht="29.25" customHeight="1">
      <c r="B18" s="54">
        <v>5</v>
      </c>
      <c r="C18" s="55" t="s">
        <v>182</v>
      </c>
      <c r="D18" s="54" t="s">
        <v>104</v>
      </c>
      <c r="E18" s="55"/>
      <c r="F18" s="55"/>
      <c r="G18" s="55"/>
    </row>
    <row r="19" spans="2:7" ht="29.25" customHeight="1">
      <c r="B19" s="54">
        <v>6</v>
      </c>
      <c r="C19" s="55" t="s">
        <v>194</v>
      </c>
      <c r="D19" s="54" t="s">
        <v>104</v>
      </c>
      <c r="E19" s="55">
        <f>E17-E18</f>
        <v>0</v>
      </c>
      <c r="F19" s="55">
        <f>F17-F18</f>
        <v>0</v>
      </c>
      <c r="G19" s="55">
        <f>G17-G18</f>
        <v>0</v>
      </c>
    </row>
    <row r="20" spans="2:7" ht="30.75" customHeight="1">
      <c r="B20" s="54">
        <v>7</v>
      </c>
      <c r="C20" s="55" t="s">
        <v>183</v>
      </c>
      <c r="D20" s="54" t="s">
        <v>104</v>
      </c>
      <c r="E20" s="55"/>
      <c r="F20" s="55"/>
      <c r="G20" s="55"/>
    </row>
    <row r="21" spans="2:7" ht="27" customHeight="1">
      <c r="B21" s="54">
        <v>8</v>
      </c>
      <c r="C21" s="55" t="s">
        <v>184</v>
      </c>
      <c r="D21" s="54" t="s">
        <v>107</v>
      </c>
      <c r="E21" s="55"/>
      <c r="F21" s="55"/>
      <c r="G21" s="55"/>
    </row>
    <row r="22" spans="2:7" ht="24.75" customHeight="1">
      <c r="B22" s="54">
        <v>9</v>
      </c>
      <c r="C22" s="55" t="s">
        <v>185</v>
      </c>
      <c r="D22" s="54" t="s">
        <v>107</v>
      </c>
      <c r="E22" s="55"/>
      <c r="F22" s="55"/>
      <c r="G22" s="55"/>
    </row>
    <row r="23" spans="2:7" ht="27.75" customHeight="1">
      <c r="B23" s="54">
        <v>10</v>
      </c>
      <c r="C23" s="55" t="s">
        <v>195</v>
      </c>
      <c r="D23" s="54" t="s">
        <v>109</v>
      </c>
      <c r="E23" s="55">
        <f>_xlfn.IFERROR(E22/E21*100,0)</f>
        <v>0</v>
      </c>
      <c r="F23" s="55">
        <f>_xlfn.IFERROR(F22/F21*100,0)</f>
        <v>0</v>
      </c>
      <c r="G23" s="55">
        <f>_xlfn.IFERROR(G22/G21*100,0)</f>
        <v>0</v>
      </c>
    </row>
    <row r="24" spans="2:7" ht="29.25" customHeight="1">
      <c r="B24" s="54">
        <v>11</v>
      </c>
      <c r="C24" s="55" t="s">
        <v>196</v>
      </c>
      <c r="D24" s="54" t="s">
        <v>104</v>
      </c>
      <c r="E24" s="55">
        <f>E20*E23</f>
        <v>0</v>
      </c>
      <c r="F24" s="55">
        <f>F20*F23</f>
        <v>0</v>
      </c>
      <c r="G24" s="55">
        <f>G20*G23</f>
        <v>0</v>
      </c>
    </row>
    <row r="25" spans="2:7" ht="17.25" customHeight="1">
      <c r="B25" s="54">
        <v>12</v>
      </c>
      <c r="C25" s="55" t="s">
        <v>186</v>
      </c>
      <c r="D25" s="54" t="s">
        <v>104</v>
      </c>
      <c r="E25" s="55">
        <f>E19-E24</f>
        <v>0</v>
      </c>
      <c r="F25" s="55">
        <f>F19-F24</f>
        <v>0</v>
      </c>
      <c r="G25" s="55">
        <f>G19-G24</f>
        <v>0</v>
      </c>
    </row>
    <row r="26" spans="2:7" ht="18.75" customHeight="1">
      <c r="B26" s="54">
        <v>13</v>
      </c>
      <c r="C26" s="55" t="s">
        <v>188</v>
      </c>
      <c r="D26" s="54" t="s">
        <v>109</v>
      </c>
      <c r="E26" s="55">
        <f>_xlfn.IFERROR((1-E24/E19)*100,0)</f>
        <v>0</v>
      </c>
      <c r="F26" s="56">
        <f>_xlfn.IFERROR((1-F24/F19)*100,0)</f>
        <v>0</v>
      </c>
      <c r="G26" s="56">
        <f>_xlfn.IFERROR((1-G24/G19)*100,0)</f>
        <v>0</v>
      </c>
    </row>
    <row r="27" spans="2:7" ht="27.75" customHeight="1">
      <c r="B27" s="54">
        <v>14</v>
      </c>
      <c r="C27" s="55" t="s">
        <v>198</v>
      </c>
      <c r="D27" s="54" t="s">
        <v>200</v>
      </c>
      <c r="E27" s="55"/>
      <c r="F27" s="55"/>
      <c r="G27" s="55"/>
    </row>
    <row r="28" spans="2:7" ht="25.5" customHeight="1">
      <c r="B28" s="73">
        <v>15</v>
      </c>
      <c r="C28" s="78" t="s">
        <v>199</v>
      </c>
      <c r="D28" s="75" t="s">
        <v>201</v>
      </c>
      <c r="E28" s="76"/>
      <c r="F28" s="76"/>
      <c r="G28" s="76"/>
    </row>
    <row r="29" spans="2:9" ht="19.5" customHeight="1">
      <c r="B29" s="73">
        <v>16</v>
      </c>
      <c r="C29" s="55" t="s">
        <v>202</v>
      </c>
      <c r="D29" s="75" t="s">
        <v>109</v>
      </c>
      <c r="E29" s="74">
        <f>_xlfn.IFERROR(E28/E27*100,0)</f>
        <v>0</v>
      </c>
      <c r="F29" s="74">
        <f>_xlfn.IFERROR(F28/F27*100,0)</f>
        <v>0</v>
      </c>
      <c r="G29" s="77">
        <f>_xlfn.IFERROR(G28/G27*100,0)</f>
        <v>0</v>
      </c>
      <c r="H29" s="59"/>
      <c r="I29" s="59"/>
    </row>
    <row r="30" spans="2:9" ht="36.75" customHeight="1">
      <c r="B30" s="352" t="s">
        <v>203</v>
      </c>
      <c r="C30" s="352"/>
      <c r="D30" s="352"/>
      <c r="E30" s="352"/>
      <c r="F30" s="352"/>
      <c r="G30" s="352"/>
      <c r="H30" s="59"/>
      <c r="I30" s="59"/>
    </row>
    <row r="31" spans="2:9" ht="19.5" customHeight="1">
      <c r="B31" s="57"/>
      <c r="C31" s="57"/>
      <c r="D31" s="58"/>
      <c r="E31" s="59"/>
      <c r="F31" s="59"/>
      <c r="G31" s="59"/>
      <c r="H31" s="59"/>
      <c r="I31" s="59"/>
    </row>
    <row r="32" spans="2:9" ht="19.5" customHeight="1">
      <c r="B32" s="59"/>
      <c r="C32" s="59"/>
      <c r="D32" s="58"/>
      <c r="E32" s="59"/>
      <c r="F32" s="59"/>
      <c r="G32" s="59"/>
      <c r="H32" s="59"/>
      <c r="I32" s="59"/>
    </row>
    <row r="33" spans="2:9" ht="19.5" customHeight="1">
      <c r="B33" s="59"/>
      <c r="C33" s="59"/>
      <c r="D33" s="60"/>
      <c r="E33" s="59"/>
      <c r="F33" s="59"/>
      <c r="G33" s="59"/>
      <c r="H33" s="59"/>
      <c r="I33" s="59"/>
    </row>
    <row r="34" spans="2:9" ht="19.5" customHeight="1">
      <c r="B34" s="61" t="s">
        <v>111</v>
      </c>
      <c r="C34" s="61" t="s">
        <v>112</v>
      </c>
      <c r="D34" s="58"/>
      <c r="E34" s="59"/>
      <c r="F34" s="59"/>
      <c r="G34" s="59"/>
      <c r="H34" s="59"/>
      <c r="I34" s="59"/>
    </row>
    <row r="35" spans="2:9" ht="19.5" customHeight="1">
      <c r="B35" s="62"/>
      <c r="C35" s="59"/>
      <c r="D35" s="58"/>
      <c r="E35" s="59"/>
      <c r="F35" s="59"/>
      <c r="G35" s="59"/>
      <c r="H35" s="59"/>
      <c r="I35" s="59"/>
    </row>
    <row r="36" spans="2:9" ht="19.5" customHeight="1">
      <c r="B36" s="54" t="s">
        <v>101</v>
      </c>
      <c r="C36" s="54" t="s">
        <v>102</v>
      </c>
      <c r="D36" s="54" t="s">
        <v>103</v>
      </c>
      <c r="E36" s="54" t="s">
        <v>61</v>
      </c>
      <c r="F36" s="54" t="s">
        <v>62</v>
      </c>
      <c r="G36" s="368" t="s">
        <v>366</v>
      </c>
      <c r="H36" s="59"/>
      <c r="I36" s="59"/>
    </row>
    <row r="37" spans="2:9" ht="19.5" customHeight="1">
      <c r="B37" s="54">
        <v>1</v>
      </c>
      <c r="C37" s="55" t="s">
        <v>113</v>
      </c>
      <c r="D37" s="54" t="s">
        <v>104</v>
      </c>
      <c r="E37" s="55">
        <f>E17</f>
        <v>0</v>
      </c>
      <c r="F37" s="55">
        <f>F17</f>
        <v>0</v>
      </c>
      <c r="G37" s="55">
        <f>G17</f>
        <v>0</v>
      </c>
      <c r="H37" s="59"/>
      <c r="I37" s="59"/>
    </row>
    <row r="38" spans="2:9" ht="19.5" customHeight="1">
      <c r="B38" s="98">
        <v>2</v>
      </c>
      <c r="C38" s="99" t="s">
        <v>114</v>
      </c>
      <c r="D38" s="98" t="s">
        <v>115</v>
      </c>
      <c r="E38" s="99"/>
      <c r="F38" s="99"/>
      <c r="G38" s="100"/>
      <c r="H38" s="59"/>
      <c r="I38" s="59"/>
    </row>
    <row r="39" spans="2:9" ht="19.5" customHeight="1">
      <c r="B39" s="54">
        <v>2.1</v>
      </c>
      <c r="C39" s="55" t="s">
        <v>116</v>
      </c>
      <c r="D39" s="54" t="s">
        <v>115</v>
      </c>
      <c r="E39" s="55"/>
      <c r="F39" s="55"/>
      <c r="G39" s="55"/>
      <c r="H39" s="59"/>
      <c r="I39" s="59"/>
    </row>
    <row r="40" spans="2:9" ht="19.5" customHeight="1">
      <c r="B40" s="54">
        <v>2.2</v>
      </c>
      <c r="C40" s="55" t="s">
        <v>117</v>
      </c>
      <c r="D40" s="54" t="s">
        <v>115</v>
      </c>
      <c r="E40" s="55"/>
      <c r="F40" s="55"/>
      <c r="G40" s="55"/>
      <c r="H40" s="59"/>
      <c r="I40" s="59"/>
    </row>
    <row r="41" spans="2:9" ht="19.5" customHeight="1">
      <c r="B41" s="54">
        <v>2.3</v>
      </c>
      <c r="C41" s="55" t="s">
        <v>118</v>
      </c>
      <c r="D41" s="54" t="s">
        <v>115</v>
      </c>
      <c r="E41" s="55"/>
      <c r="F41" s="55"/>
      <c r="G41" s="55"/>
      <c r="H41" s="59"/>
      <c r="I41" s="59"/>
    </row>
    <row r="42" spans="2:9" ht="19.5" customHeight="1">
      <c r="B42" s="98">
        <v>3</v>
      </c>
      <c r="C42" s="99" t="s">
        <v>119</v>
      </c>
      <c r="D42" s="98" t="s">
        <v>120</v>
      </c>
      <c r="E42" s="55"/>
      <c r="F42" s="55"/>
      <c r="G42" s="56"/>
      <c r="H42" s="59"/>
      <c r="I42" s="59"/>
    </row>
    <row r="43" spans="2:9" ht="19.5" customHeight="1">
      <c r="B43" s="54">
        <v>3.1</v>
      </c>
      <c r="C43" s="55" t="s">
        <v>121</v>
      </c>
      <c r="D43" s="54" t="s">
        <v>115</v>
      </c>
      <c r="E43" s="55"/>
      <c r="F43" s="55"/>
      <c r="G43" s="55"/>
      <c r="H43" s="59"/>
      <c r="I43" s="59"/>
    </row>
    <row r="44" spans="2:9" ht="19.5" customHeight="1">
      <c r="B44" s="54">
        <v>3.2</v>
      </c>
      <c r="C44" s="55" t="s">
        <v>122</v>
      </c>
      <c r="D44" s="54" t="s">
        <v>115</v>
      </c>
      <c r="E44" s="55"/>
      <c r="F44" s="55"/>
      <c r="G44" s="55"/>
      <c r="H44" s="59"/>
      <c r="I44" s="59"/>
    </row>
    <row r="45" spans="2:9" ht="19.5" customHeight="1">
      <c r="B45" s="54">
        <v>3.3</v>
      </c>
      <c r="C45" s="55" t="s">
        <v>123</v>
      </c>
      <c r="D45" s="54" t="s">
        <v>115</v>
      </c>
      <c r="E45" s="55"/>
      <c r="F45" s="55"/>
      <c r="G45" s="55"/>
      <c r="H45" s="59"/>
      <c r="I45" s="59"/>
    </row>
    <row r="46" spans="2:9" ht="19.5" customHeight="1">
      <c r="B46" s="54">
        <v>3.4</v>
      </c>
      <c r="C46" s="55" t="s">
        <v>124</v>
      </c>
      <c r="D46" s="54" t="s">
        <v>115</v>
      </c>
      <c r="E46" s="55"/>
      <c r="F46" s="55"/>
      <c r="G46" s="55"/>
      <c r="H46" s="59"/>
      <c r="I46" s="59"/>
    </row>
    <row r="47" spans="2:9" ht="19.5" customHeight="1">
      <c r="B47" s="54">
        <v>3.5</v>
      </c>
      <c r="C47" s="55" t="s">
        <v>125</v>
      </c>
      <c r="D47" s="54" t="s">
        <v>115</v>
      </c>
      <c r="E47" s="55"/>
      <c r="F47" s="55"/>
      <c r="G47" s="55"/>
      <c r="H47" s="59"/>
      <c r="I47" s="59"/>
    </row>
    <row r="48" spans="2:9" ht="19.5" customHeight="1">
      <c r="B48" s="54">
        <v>3.6</v>
      </c>
      <c r="C48" s="55" t="s">
        <v>126</v>
      </c>
      <c r="D48" s="54" t="s">
        <v>115</v>
      </c>
      <c r="E48" s="55"/>
      <c r="F48" s="55"/>
      <c r="G48" s="55"/>
      <c r="H48" s="59"/>
      <c r="I48" s="59"/>
    </row>
    <row r="49" spans="2:9" ht="19.5" customHeight="1">
      <c r="B49" s="54">
        <v>3.7</v>
      </c>
      <c r="C49" s="55" t="s">
        <v>127</v>
      </c>
      <c r="D49" s="54" t="s">
        <v>115</v>
      </c>
      <c r="E49" s="55"/>
      <c r="F49" s="55"/>
      <c r="G49" s="55"/>
      <c r="H49" s="59"/>
      <c r="I49" s="59"/>
    </row>
    <row r="50" spans="2:9" ht="39" customHeight="1">
      <c r="B50" s="98">
        <v>4</v>
      </c>
      <c r="C50" s="99" t="s">
        <v>128</v>
      </c>
      <c r="D50" s="98" t="s">
        <v>129</v>
      </c>
      <c r="E50" s="55">
        <f>_xlfn.IFERROR(E49/E37*10,0)</f>
        <v>0</v>
      </c>
      <c r="F50" s="55">
        <f>_xlfn.IFERROR(F49/F37*10,0)</f>
        <v>0</v>
      </c>
      <c r="G50" s="101">
        <f>_xlfn.IFERROR(G49/G37*10,0)</f>
        <v>0</v>
      </c>
      <c r="H50" s="59"/>
      <c r="I50" s="59"/>
    </row>
    <row r="51" spans="2:9" ht="19.5" customHeight="1">
      <c r="B51" s="64" t="s">
        <v>358</v>
      </c>
      <c r="C51" s="59"/>
      <c r="D51" s="58"/>
      <c r="E51" s="59"/>
      <c r="F51" s="59"/>
      <c r="G51" s="59"/>
      <c r="H51" s="59"/>
      <c r="I51" s="59"/>
    </row>
    <row r="52" spans="3:9" ht="19.5" customHeight="1">
      <c r="C52" s="59"/>
      <c r="D52" s="58"/>
      <c r="E52" s="59"/>
      <c r="F52" s="59"/>
      <c r="G52" s="59"/>
      <c r="H52" s="59"/>
      <c r="I52" s="59"/>
    </row>
    <row r="53" spans="2:9" ht="19.5" customHeight="1">
      <c r="B53" s="65" t="s">
        <v>130</v>
      </c>
      <c r="C53" s="65" t="s">
        <v>131</v>
      </c>
      <c r="D53" s="58"/>
      <c r="E53" s="59"/>
      <c r="F53" s="59"/>
      <c r="G53" s="59"/>
      <c r="H53" s="59"/>
      <c r="I53" s="59"/>
    </row>
    <row r="54" spans="2:9" ht="19.5" customHeight="1">
      <c r="B54" s="66" t="s">
        <v>132</v>
      </c>
      <c r="C54" s="59"/>
      <c r="D54" s="58"/>
      <c r="E54" s="59"/>
      <c r="F54" s="59"/>
      <c r="G54" s="59"/>
      <c r="H54" s="59"/>
      <c r="I54" s="59"/>
    </row>
    <row r="55" spans="2:9" ht="19.5" customHeight="1">
      <c r="B55" s="61" t="s">
        <v>133</v>
      </c>
      <c r="C55" s="61" t="s">
        <v>134</v>
      </c>
      <c r="D55" s="58"/>
      <c r="E55" s="59"/>
      <c r="F55" s="59"/>
      <c r="G55" s="59"/>
      <c r="H55" s="59"/>
      <c r="I55" s="59"/>
    </row>
    <row r="56" spans="2:9" ht="19.5" customHeight="1">
      <c r="B56" s="61"/>
      <c r="C56" s="59"/>
      <c r="D56" s="58"/>
      <c r="E56" s="59"/>
      <c r="F56" s="59"/>
      <c r="G56" s="59"/>
      <c r="H56" s="59"/>
      <c r="I56" s="59"/>
    </row>
    <row r="57" spans="2:9" ht="19.5" customHeight="1">
      <c r="B57" s="98" t="s">
        <v>101</v>
      </c>
      <c r="C57" s="98" t="s">
        <v>102</v>
      </c>
      <c r="D57" s="98" t="s">
        <v>103</v>
      </c>
      <c r="E57" s="54" t="s">
        <v>61</v>
      </c>
      <c r="F57" s="54" t="s">
        <v>62</v>
      </c>
      <c r="G57" s="368" t="s">
        <v>366</v>
      </c>
      <c r="H57" s="59"/>
      <c r="I57" s="59"/>
    </row>
    <row r="58" spans="2:9" ht="19.5" customHeight="1">
      <c r="B58" s="54" t="s">
        <v>135</v>
      </c>
      <c r="C58" s="55" t="s">
        <v>136</v>
      </c>
      <c r="D58" s="54" t="s">
        <v>137</v>
      </c>
      <c r="E58" s="55"/>
      <c r="F58" s="55"/>
      <c r="G58" s="100"/>
      <c r="H58" s="107"/>
      <c r="I58" s="59"/>
    </row>
    <row r="59" spans="2:9" ht="19.5" customHeight="1">
      <c r="B59" s="54" t="s">
        <v>206</v>
      </c>
      <c r="C59" s="55" t="s">
        <v>138</v>
      </c>
      <c r="D59" s="54" t="s">
        <v>137</v>
      </c>
      <c r="E59" s="55"/>
      <c r="F59" s="55"/>
      <c r="G59" s="100"/>
      <c r="H59" s="108"/>
      <c r="I59" s="59"/>
    </row>
    <row r="60" spans="2:12" ht="28.5" customHeight="1">
      <c r="B60" s="54" t="s">
        <v>139</v>
      </c>
      <c r="C60" s="55" t="s">
        <v>209</v>
      </c>
      <c r="D60" s="54" t="s">
        <v>137</v>
      </c>
      <c r="E60" s="55"/>
      <c r="F60" s="55"/>
      <c r="G60" s="100"/>
      <c r="H60" s="107"/>
      <c r="I60" s="59"/>
      <c r="L60" s="110"/>
    </row>
    <row r="61" spans="2:12" ht="24.75" customHeight="1">
      <c r="B61" s="54" t="s">
        <v>207</v>
      </c>
      <c r="C61" s="55" t="s">
        <v>145</v>
      </c>
      <c r="D61" s="54" t="s">
        <v>137</v>
      </c>
      <c r="E61" s="55"/>
      <c r="F61" s="55"/>
      <c r="G61" s="100"/>
      <c r="H61" s="108"/>
      <c r="I61" s="59"/>
      <c r="L61" s="110"/>
    </row>
    <row r="62" spans="2:12" ht="29.25" customHeight="1">
      <c r="B62" s="54" t="s">
        <v>144</v>
      </c>
      <c r="C62" s="55" t="s">
        <v>140</v>
      </c>
      <c r="D62" s="54" t="s">
        <v>137</v>
      </c>
      <c r="E62" s="55"/>
      <c r="F62" s="55"/>
      <c r="G62" s="100"/>
      <c r="H62" s="108"/>
      <c r="I62" s="59"/>
      <c r="L62" s="110"/>
    </row>
    <row r="63" spans="2:12" ht="23.25" customHeight="1">
      <c r="B63" s="54" t="s">
        <v>208</v>
      </c>
      <c r="C63" s="55" t="s">
        <v>141</v>
      </c>
      <c r="D63" s="54" t="s">
        <v>137</v>
      </c>
      <c r="E63" s="55"/>
      <c r="F63" s="55"/>
      <c r="G63" s="100"/>
      <c r="H63" s="108"/>
      <c r="I63" s="59"/>
      <c r="L63" s="110"/>
    </row>
    <row r="64" spans="2:12" ht="23.25" customHeight="1">
      <c r="B64" s="54" t="s">
        <v>147</v>
      </c>
      <c r="C64" s="55" t="s">
        <v>142</v>
      </c>
      <c r="D64" s="54" t="s">
        <v>137</v>
      </c>
      <c r="E64" s="55"/>
      <c r="F64" s="55"/>
      <c r="G64" s="100"/>
      <c r="H64" s="109"/>
      <c r="I64" s="59"/>
      <c r="L64" s="110"/>
    </row>
    <row r="65" spans="2:12" ht="19.5" customHeight="1">
      <c r="B65" s="54" t="s">
        <v>210</v>
      </c>
      <c r="C65" s="55" t="s">
        <v>143</v>
      </c>
      <c r="D65" s="54" t="s">
        <v>146</v>
      </c>
      <c r="E65" s="55"/>
      <c r="F65" s="55"/>
      <c r="G65" s="100"/>
      <c r="H65" s="109"/>
      <c r="I65" s="59"/>
      <c r="L65" s="110"/>
    </row>
    <row r="66" spans="2:12" ht="25.5" customHeight="1">
      <c r="B66" s="54" t="s">
        <v>211</v>
      </c>
      <c r="C66" s="55" t="s">
        <v>148</v>
      </c>
      <c r="D66" s="54" t="s">
        <v>146</v>
      </c>
      <c r="E66" s="55"/>
      <c r="F66" s="55"/>
      <c r="G66" s="100"/>
      <c r="H66" s="109"/>
      <c r="I66" s="59"/>
      <c r="L66" s="110"/>
    </row>
    <row r="67" spans="2:9" ht="19.5" customHeight="1">
      <c r="B67" s="67"/>
      <c r="C67" s="59"/>
      <c r="D67" s="58"/>
      <c r="E67" s="59"/>
      <c r="F67" s="59"/>
      <c r="G67" s="59"/>
      <c r="H67" s="59"/>
      <c r="I67" s="59"/>
    </row>
    <row r="68" spans="2:9" ht="19.5" customHeight="1">
      <c r="B68" s="67"/>
      <c r="C68" s="59"/>
      <c r="D68" s="58"/>
      <c r="E68" s="59"/>
      <c r="F68" s="59"/>
      <c r="G68" s="59"/>
      <c r="H68" s="59"/>
      <c r="I68" s="59"/>
    </row>
    <row r="69" spans="2:9" ht="19.5" customHeight="1">
      <c r="B69" s="67"/>
      <c r="C69" s="59"/>
      <c r="D69" s="58"/>
      <c r="E69" s="59"/>
      <c r="F69" s="59"/>
      <c r="G69" s="59"/>
      <c r="H69" s="59"/>
      <c r="I69" s="59"/>
    </row>
    <row r="70" spans="2:9" ht="19.5" customHeight="1">
      <c r="B70" s="61"/>
      <c r="C70" s="59"/>
      <c r="D70" s="58"/>
      <c r="E70" s="59"/>
      <c r="F70" s="59"/>
      <c r="G70" s="59"/>
      <c r="H70" s="59"/>
      <c r="I70" s="59"/>
    </row>
    <row r="71" spans="2:9" ht="19.5" customHeight="1">
      <c r="B71" s="67"/>
      <c r="C71" s="59"/>
      <c r="D71" s="58"/>
      <c r="E71" s="59"/>
      <c r="F71" s="59"/>
      <c r="G71" s="59"/>
      <c r="H71" s="59"/>
      <c r="I71" s="59"/>
    </row>
    <row r="72" spans="2:9" ht="30.75" customHeight="1">
      <c r="B72" s="67" t="s">
        <v>149</v>
      </c>
      <c r="C72" s="67" t="s">
        <v>150</v>
      </c>
      <c r="D72" s="58"/>
      <c r="E72" s="59"/>
      <c r="F72" s="59"/>
      <c r="G72" s="59"/>
      <c r="H72" s="59"/>
      <c r="I72" s="59"/>
    </row>
    <row r="73" spans="2:9" ht="19.5" customHeight="1">
      <c r="B73" s="67"/>
      <c r="C73" s="59"/>
      <c r="D73" s="58"/>
      <c r="E73" s="59"/>
      <c r="F73" s="59"/>
      <c r="G73" s="59"/>
      <c r="H73" s="59"/>
      <c r="I73" s="59"/>
    </row>
    <row r="74" spans="2:9" ht="19.5" customHeight="1">
      <c r="B74" s="98" t="s">
        <v>101</v>
      </c>
      <c r="C74" s="98" t="s">
        <v>102</v>
      </c>
      <c r="D74" s="98" t="s">
        <v>103</v>
      </c>
      <c r="E74" s="54" t="s">
        <v>61</v>
      </c>
      <c r="F74" s="54" t="s">
        <v>62</v>
      </c>
      <c r="G74" s="368" t="s">
        <v>366</v>
      </c>
      <c r="H74" s="59"/>
      <c r="I74" s="59"/>
    </row>
    <row r="75" spans="2:9" ht="19.5" customHeight="1">
      <c r="B75" s="54">
        <v>1</v>
      </c>
      <c r="C75" s="55" t="s">
        <v>151</v>
      </c>
      <c r="D75" s="54" t="s">
        <v>137</v>
      </c>
      <c r="E75" s="55"/>
      <c r="F75" s="55"/>
      <c r="G75" s="56"/>
      <c r="H75" s="59"/>
      <c r="I75" s="59"/>
    </row>
    <row r="76" spans="2:9" ht="39.75" customHeight="1">
      <c r="B76" s="54">
        <v>2</v>
      </c>
      <c r="C76" s="370" t="s">
        <v>368</v>
      </c>
      <c r="D76" s="54" t="s">
        <v>137</v>
      </c>
      <c r="E76" s="55"/>
      <c r="F76" s="55"/>
      <c r="G76" s="56"/>
      <c r="H76" s="59"/>
      <c r="I76" s="59"/>
    </row>
    <row r="77" spans="2:9" ht="19.5" customHeight="1">
      <c r="B77" s="54">
        <v>3</v>
      </c>
      <c r="C77" s="370" t="s">
        <v>370</v>
      </c>
      <c r="D77" s="54" t="s">
        <v>152</v>
      </c>
      <c r="E77" s="55"/>
      <c r="F77" s="55"/>
      <c r="G77" s="56"/>
      <c r="H77" s="59"/>
      <c r="I77" s="59"/>
    </row>
    <row r="78" spans="2:9" ht="19.5" customHeight="1">
      <c r="B78" s="54">
        <v>4</v>
      </c>
      <c r="C78" s="55" t="s">
        <v>189</v>
      </c>
      <c r="D78" s="54" t="s">
        <v>137</v>
      </c>
      <c r="E78" s="55"/>
      <c r="F78" s="55"/>
      <c r="G78" s="56"/>
      <c r="H78" s="59"/>
      <c r="I78" s="59"/>
    </row>
    <row r="79" spans="2:9" ht="19.5" customHeight="1">
      <c r="B79" s="54">
        <v>5</v>
      </c>
      <c r="C79" s="370" t="s">
        <v>369</v>
      </c>
      <c r="D79" s="54" t="s">
        <v>137</v>
      </c>
      <c r="E79" s="55"/>
      <c r="F79" s="55"/>
      <c r="G79" s="56"/>
      <c r="H79" s="59"/>
      <c r="I79" s="59"/>
    </row>
    <row r="80" spans="2:9" ht="19.5" customHeight="1">
      <c r="B80" s="349" t="s">
        <v>153</v>
      </c>
      <c r="C80" s="349"/>
      <c r="D80" s="349"/>
      <c r="E80" s="349"/>
      <c r="F80" s="349"/>
      <c r="G80" s="349"/>
      <c r="H80" s="59"/>
      <c r="I80" s="59"/>
    </row>
    <row r="81" spans="2:9" ht="19.5" customHeight="1">
      <c r="B81" s="68"/>
      <c r="C81" s="59"/>
      <c r="D81" s="58"/>
      <c r="E81" s="59"/>
      <c r="F81" s="59"/>
      <c r="G81" s="59"/>
      <c r="H81" s="59"/>
      <c r="I81" s="59"/>
    </row>
    <row r="82" spans="2:9" ht="19.5" customHeight="1">
      <c r="B82" s="69"/>
      <c r="C82" s="59"/>
      <c r="D82" s="58"/>
      <c r="E82" s="59"/>
      <c r="F82" s="59"/>
      <c r="G82" s="59"/>
      <c r="H82" s="59"/>
      <c r="I82" s="59"/>
    </row>
    <row r="83" spans="2:9" ht="19.5" customHeight="1">
      <c r="B83" s="61" t="s">
        <v>190</v>
      </c>
      <c r="C83" s="59"/>
      <c r="D83" s="58"/>
      <c r="E83" s="59"/>
      <c r="F83" s="59"/>
      <c r="G83" s="59"/>
      <c r="H83" s="59"/>
      <c r="I83" s="59"/>
    </row>
    <row r="84" spans="2:9" ht="19.5" customHeight="1">
      <c r="B84" s="61"/>
      <c r="C84" s="59"/>
      <c r="D84" s="58"/>
      <c r="E84" s="59"/>
      <c r="F84" s="59"/>
      <c r="G84" s="59"/>
      <c r="H84" s="59"/>
      <c r="I84" s="59"/>
    </row>
    <row r="85" spans="2:9" ht="29.25" customHeight="1">
      <c r="B85" s="98" t="s">
        <v>154</v>
      </c>
      <c r="C85" s="98" t="s">
        <v>102</v>
      </c>
      <c r="D85" s="350" t="s">
        <v>155</v>
      </c>
      <c r="E85" s="350"/>
      <c r="F85" s="350"/>
      <c r="G85" s="285" t="s">
        <v>360</v>
      </c>
      <c r="H85" s="59"/>
      <c r="I85" s="59"/>
    </row>
    <row r="86" spans="2:9" ht="27" customHeight="1">
      <c r="B86" s="54">
        <v>1</v>
      </c>
      <c r="C86" s="102" t="s">
        <v>156</v>
      </c>
      <c r="D86" s="345" t="s">
        <v>157</v>
      </c>
      <c r="E86" s="345"/>
      <c r="F86" s="345"/>
      <c r="G86" s="74"/>
      <c r="H86" s="59"/>
      <c r="I86" s="59"/>
    </row>
    <row r="87" spans="2:9" ht="19.5" customHeight="1">
      <c r="B87" s="345">
        <v>2</v>
      </c>
      <c r="C87" s="346" t="s">
        <v>158</v>
      </c>
      <c r="D87" s="345" t="s">
        <v>159</v>
      </c>
      <c r="E87" s="345"/>
      <c r="F87" s="345"/>
      <c r="G87" s="353"/>
      <c r="H87" s="59"/>
      <c r="I87" s="59"/>
    </row>
    <row r="88" spans="2:9" ht="19.5" customHeight="1">
      <c r="B88" s="345"/>
      <c r="C88" s="346"/>
      <c r="D88" s="345"/>
      <c r="E88" s="345"/>
      <c r="F88" s="345"/>
      <c r="G88" s="354"/>
      <c r="H88" s="59"/>
      <c r="I88" s="59"/>
    </row>
    <row r="89" spans="2:9" ht="37.5" customHeight="1">
      <c r="B89" s="54">
        <v>3</v>
      </c>
      <c r="C89" s="102" t="s">
        <v>221</v>
      </c>
      <c r="D89" s="345" t="s">
        <v>160</v>
      </c>
      <c r="E89" s="345"/>
      <c r="F89" s="345"/>
      <c r="G89" s="74"/>
      <c r="H89" s="59"/>
      <c r="I89" s="59"/>
    </row>
    <row r="90" spans="2:9" ht="42.75" customHeight="1">
      <c r="B90" s="54">
        <v>4</v>
      </c>
      <c r="C90" s="102" t="s">
        <v>161</v>
      </c>
      <c r="D90" s="345" t="s">
        <v>162</v>
      </c>
      <c r="E90" s="345"/>
      <c r="F90" s="345"/>
      <c r="G90" s="74"/>
      <c r="H90" s="59"/>
      <c r="I90" s="59"/>
    </row>
    <row r="91" spans="2:9" ht="45.75" customHeight="1">
      <c r="B91" s="54">
        <v>5</v>
      </c>
      <c r="C91" s="102" t="s">
        <v>220</v>
      </c>
      <c r="D91" s="345" t="s">
        <v>163</v>
      </c>
      <c r="E91" s="345"/>
      <c r="F91" s="345"/>
      <c r="G91" s="74"/>
      <c r="H91" s="59"/>
      <c r="I91" s="59"/>
    </row>
    <row r="92" spans="2:9" ht="49.5" customHeight="1">
      <c r="B92" s="54">
        <v>6</v>
      </c>
      <c r="C92" s="102" t="s">
        <v>73</v>
      </c>
      <c r="D92" s="345" t="s">
        <v>164</v>
      </c>
      <c r="E92" s="345"/>
      <c r="F92" s="345"/>
      <c r="G92" s="74"/>
      <c r="H92" s="59"/>
      <c r="I92" s="59"/>
    </row>
    <row r="93" spans="2:9" ht="41.25" customHeight="1">
      <c r="B93" s="54">
        <v>7</v>
      </c>
      <c r="C93" s="55" t="s">
        <v>74</v>
      </c>
      <c r="D93" s="345" t="s">
        <v>165</v>
      </c>
      <c r="E93" s="345"/>
      <c r="F93" s="345"/>
      <c r="G93" s="74"/>
      <c r="H93" s="59"/>
      <c r="I93" s="59"/>
    </row>
    <row r="94" spans="2:9" ht="19.5" customHeight="1">
      <c r="B94" s="345">
        <v>8</v>
      </c>
      <c r="C94" s="346" t="s">
        <v>166</v>
      </c>
      <c r="D94" s="345" t="s">
        <v>167</v>
      </c>
      <c r="E94" s="345"/>
      <c r="F94" s="345"/>
      <c r="G94" s="353"/>
      <c r="H94" s="59"/>
      <c r="I94" s="59"/>
    </row>
    <row r="95" spans="2:9" ht="19.5" customHeight="1">
      <c r="B95" s="345"/>
      <c r="C95" s="346"/>
      <c r="D95" s="345"/>
      <c r="E95" s="345"/>
      <c r="F95" s="345"/>
      <c r="G95" s="354"/>
      <c r="H95" s="59"/>
      <c r="I95" s="59"/>
    </row>
    <row r="96" spans="2:9" ht="19.5" customHeight="1">
      <c r="B96" s="61" t="s">
        <v>359</v>
      </c>
      <c r="C96" s="59"/>
      <c r="D96" s="58"/>
      <c r="E96" s="59"/>
      <c r="F96" s="59"/>
      <c r="G96" s="59"/>
      <c r="H96" s="59"/>
      <c r="I96" s="59"/>
    </row>
    <row r="97" spans="2:9" ht="19.5" customHeight="1">
      <c r="B97" s="65"/>
      <c r="C97" s="59"/>
      <c r="D97" s="58"/>
      <c r="E97" s="59"/>
      <c r="F97" s="59"/>
      <c r="G97" s="59"/>
      <c r="H97" s="59"/>
      <c r="I97" s="59"/>
    </row>
    <row r="98" spans="2:9" ht="19.5" customHeight="1">
      <c r="B98" s="65"/>
      <c r="C98" s="59"/>
      <c r="D98" s="58"/>
      <c r="E98" s="59"/>
      <c r="F98" s="59"/>
      <c r="G98" s="59"/>
      <c r="H98" s="59"/>
      <c r="I98" s="59"/>
    </row>
    <row r="99" spans="2:9" ht="19.5" customHeight="1">
      <c r="B99" s="62"/>
      <c r="C99" s="59"/>
      <c r="D99" s="58"/>
      <c r="E99" s="59"/>
      <c r="F99" s="59"/>
      <c r="G99" s="59"/>
      <c r="H99" s="59"/>
      <c r="I99" s="59"/>
    </row>
    <row r="100" spans="2:9" ht="19.5" customHeight="1">
      <c r="B100" s="61" t="s">
        <v>168</v>
      </c>
      <c r="C100" s="59"/>
      <c r="D100" s="58"/>
      <c r="E100" s="59"/>
      <c r="F100" s="59"/>
      <c r="G100" s="59"/>
      <c r="H100" s="59"/>
      <c r="I100" s="59"/>
    </row>
    <row r="101" spans="2:9" ht="19.5" customHeight="1">
      <c r="B101" s="61"/>
      <c r="C101" s="59"/>
      <c r="D101" s="58"/>
      <c r="E101" s="59"/>
      <c r="F101" s="59"/>
      <c r="G101" s="59"/>
      <c r="H101" s="59"/>
      <c r="I101" s="59"/>
    </row>
    <row r="102" spans="2:9" ht="19.5" customHeight="1">
      <c r="B102" s="98" t="s">
        <v>169</v>
      </c>
      <c r="C102" s="98" t="s">
        <v>170</v>
      </c>
      <c r="D102" s="98" t="s">
        <v>171</v>
      </c>
      <c r="E102" s="59"/>
      <c r="F102" s="59"/>
      <c r="G102" s="59"/>
      <c r="H102" s="59"/>
      <c r="I102" s="59"/>
    </row>
    <row r="103" spans="2:9" ht="19.5" customHeight="1">
      <c r="B103" s="98" t="s">
        <v>172</v>
      </c>
      <c r="C103" s="98"/>
      <c r="D103" s="98"/>
      <c r="E103" s="59"/>
      <c r="F103" s="59"/>
      <c r="G103" s="59"/>
      <c r="H103" s="59"/>
      <c r="I103" s="59"/>
    </row>
    <row r="104" spans="2:9" ht="19.5" customHeight="1">
      <c r="B104" s="54" t="s">
        <v>173</v>
      </c>
      <c r="C104" s="99"/>
      <c r="D104" s="98"/>
      <c r="E104" s="59"/>
      <c r="F104" s="59"/>
      <c r="G104" s="59"/>
      <c r="H104" s="59"/>
      <c r="I104" s="59"/>
    </row>
    <row r="105" spans="2:9" ht="19.5" customHeight="1">
      <c r="B105" s="54" t="s">
        <v>174</v>
      </c>
      <c r="C105" s="99"/>
      <c r="D105" s="98"/>
      <c r="E105" s="59"/>
      <c r="F105" s="59"/>
      <c r="G105" s="59"/>
      <c r="H105" s="59"/>
      <c r="I105" s="59"/>
    </row>
    <row r="106" spans="2:9" ht="19.5" customHeight="1">
      <c r="B106" s="54" t="s">
        <v>175</v>
      </c>
      <c r="C106" s="99"/>
      <c r="D106" s="98"/>
      <c r="E106" s="59"/>
      <c r="F106" s="59"/>
      <c r="G106" s="59"/>
      <c r="H106" s="59"/>
      <c r="I106" s="59"/>
    </row>
    <row r="107" spans="2:9" ht="19.5" customHeight="1">
      <c r="B107" s="54" t="s">
        <v>176</v>
      </c>
      <c r="C107" s="99"/>
      <c r="D107" s="98"/>
      <c r="E107" s="59"/>
      <c r="F107" s="59"/>
      <c r="G107" s="59"/>
      <c r="H107" s="59"/>
      <c r="I107" s="59"/>
    </row>
    <row r="108" spans="2:9" ht="19.5" customHeight="1">
      <c r="B108" s="54" t="s">
        <v>177</v>
      </c>
      <c r="C108" s="99"/>
      <c r="D108" s="98"/>
      <c r="E108" s="59"/>
      <c r="F108" s="59"/>
      <c r="G108" s="59"/>
      <c r="H108" s="59"/>
      <c r="I108" s="59"/>
    </row>
    <row r="109" spans="2:9" ht="19.5" customHeight="1">
      <c r="B109" s="54" t="s">
        <v>178</v>
      </c>
      <c r="C109" s="99"/>
      <c r="D109" s="98"/>
      <c r="E109" s="59"/>
      <c r="F109" s="59"/>
      <c r="G109" s="59"/>
      <c r="H109" s="59"/>
      <c r="I109" s="59"/>
    </row>
    <row r="110" spans="2:9" ht="19.5" customHeight="1">
      <c r="B110" s="54" t="s">
        <v>205</v>
      </c>
      <c r="C110" s="99"/>
      <c r="D110" s="98">
        <f>G64+G62</f>
        <v>0</v>
      </c>
      <c r="E110" s="59"/>
      <c r="F110" s="59"/>
      <c r="G110" s="59"/>
      <c r="H110" s="59"/>
      <c r="I110" s="59"/>
    </row>
    <row r="111" spans="2:9" ht="19.5" customHeight="1">
      <c r="B111" s="104" t="s">
        <v>213</v>
      </c>
      <c r="C111" s="74"/>
      <c r="D111" s="75">
        <f>_xlfn.IFERROR((D109+D108)/D110,0)</f>
        <v>0</v>
      </c>
      <c r="E111" s="59"/>
      <c r="F111" s="59"/>
      <c r="G111" s="59"/>
      <c r="H111" s="59"/>
      <c r="I111" s="59"/>
    </row>
    <row r="112" spans="2:9" ht="19.5" customHeight="1">
      <c r="B112" s="61" t="s">
        <v>191</v>
      </c>
      <c r="C112" s="59"/>
      <c r="D112" s="58"/>
      <c r="E112" s="59"/>
      <c r="F112" s="59"/>
      <c r="G112" s="59"/>
      <c r="H112" s="59"/>
      <c r="I112" s="59"/>
    </row>
    <row r="113" spans="2:9" ht="19.5" customHeight="1">
      <c r="B113" s="97" t="s">
        <v>362</v>
      </c>
      <c r="C113" s="59"/>
      <c r="D113" s="58"/>
      <c r="E113" s="59"/>
      <c r="F113" s="59"/>
      <c r="G113" s="59"/>
      <c r="H113" s="59"/>
      <c r="I113" s="59"/>
    </row>
    <row r="114" spans="2:9" ht="19.5" customHeight="1">
      <c r="B114" s="69"/>
      <c r="C114" s="59"/>
      <c r="D114" s="58"/>
      <c r="E114" s="59"/>
      <c r="F114" s="59"/>
      <c r="G114" s="59"/>
      <c r="H114" s="59"/>
      <c r="I114" s="59"/>
    </row>
    <row r="115" spans="2:9" ht="19.5" customHeight="1">
      <c r="B115" s="65"/>
      <c r="C115" s="59"/>
      <c r="D115" s="58"/>
      <c r="E115" s="59"/>
      <c r="F115" s="59"/>
      <c r="G115" s="59"/>
      <c r="H115" s="59"/>
      <c r="I115" s="59"/>
    </row>
    <row r="116" spans="2:9" ht="19.5" customHeight="1">
      <c r="B116" s="61"/>
      <c r="C116" s="59"/>
      <c r="D116" s="58"/>
      <c r="E116" s="59"/>
      <c r="F116" s="59"/>
      <c r="G116" s="59"/>
      <c r="H116" s="59"/>
      <c r="I116" s="59"/>
    </row>
    <row r="117" spans="2:9" ht="19.5" customHeight="1">
      <c r="B117" s="61" t="s">
        <v>179</v>
      </c>
      <c r="C117" s="59"/>
      <c r="D117" s="58"/>
      <c r="E117" s="59"/>
      <c r="F117" s="59"/>
      <c r="G117" s="59"/>
      <c r="H117" s="59"/>
      <c r="I117" s="59"/>
    </row>
    <row r="118" spans="2:9" ht="27" customHeight="1">
      <c r="B118" s="344" t="s">
        <v>180</v>
      </c>
      <c r="C118" s="344"/>
      <c r="D118" s="344"/>
      <c r="E118" s="344"/>
      <c r="F118" s="59"/>
      <c r="G118" s="59"/>
      <c r="H118" s="59"/>
      <c r="I118" s="59"/>
    </row>
    <row r="119" spans="2:9" ht="19.5" customHeight="1">
      <c r="B119" s="68"/>
      <c r="C119" s="59"/>
      <c r="D119" s="58"/>
      <c r="E119" s="59"/>
      <c r="F119" s="59"/>
      <c r="G119" s="59"/>
      <c r="H119" s="59"/>
      <c r="I119" s="59"/>
    </row>
    <row r="120" spans="2:9" ht="19.5" customHeight="1">
      <c r="B120" s="55"/>
      <c r="C120" s="54" t="s">
        <v>61</v>
      </c>
      <c r="D120" s="54" t="s">
        <v>62</v>
      </c>
      <c r="E120" s="368" t="s">
        <v>366</v>
      </c>
      <c r="F120" s="59"/>
      <c r="G120" s="59"/>
      <c r="H120" s="59"/>
      <c r="I120" s="59"/>
    </row>
    <row r="121" spans="2:9" ht="37.5" customHeight="1">
      <c r="B121" s="105" t="s">
        <v>192</v>
      </c>
      <c r="C121" s="98" t="s">
        <v>361</v>
      </c>
      <c r="D121" s="98" t="s">
        <v>361</v>
      </c>
      <c r="E121" s="98" t="s">
        <v>361</v>
      </c>
      <c r="F121" s="59"/>
      <c r="G121" s="59"/>
      <c r="H121" s="59"/>
      <c r="I121" s="59"/>
    </row>
    <row r="122" spans="2:9" ht="42.75" customHeight="1">
      <c r="B122" s="105" t="s">
        <v>193</v>
      </c>
      <c r="C122" s="99"/>
      <c r="D122" s="98"/>
      <c r="E122" s="98"/>
      <c r="F122" s="59"/>
      <c r="G122" s="59"/>
      <c r="H122" s="59"/>
      <c r="I122" s="59"/>
    </row>
    <row r="123" spans="2:9" ht="19.5" customHeight="1">
      <c r="B123" s="61"/>
      <c r="C123" s="59"/>
      <c r="D123" s="58"/>
      <c r="E123" s="59"/>
      <c r="F123" s="59"/>
      <c r="G123" s="59"/>
      <c r="H123" s="59"/>
      <c r="I123" s="59"/>
    </row>
    <row r="124" spans="2:9" ht="19.5" customHeight="1">
      <c r="B124" s="61"/>
      <c r="C124" s="59"/>
      <c r="D124" s="58"/>
      <c r="E124" s="59"/>
      <c r="F124" s="59"/>
      <c r="G124" s="59"/>
      <c r="H124" s="59"/>
      <c r="I124" s="59"/>
    </row>
    <row r="125" spans="2:9" ht="19.5" customHeight="1">
      <c r="B125" s="59"/>
      <c r="C125" s="59"/>
      <c r="D125" s="58"/>
      <c r="E125" s="59"/>
      <c r="F125" s="59"/>
      <c r="G125" s="59"/>
      <c r="H125" s="59"/>
      <c r="I125" s="59"/>
    </row>
    <row r="126" spans="2:9" ht="19.5" customHeight="1">
      <c r="B126" s="59"/>
      <c r="C126" s="59"/>
      <c r="D126" s="58"/>
      <c r="E126" s="59"/>
      <c r="F126" s="59"/>
      <c r="G126" s="59"/>
      <c r="H126" s="59"/>
      <c r="I126" s="59"/>
    </row>
    <row r="127" spans="2:9" ht="19.5" customHeight="1">
      <c r="B127" s="59"/>
      <c r="C127" s="59"/>
      <c r="D127" s="58"/>
      <c r="E127" s="59"/>
      <c r="F127" s="59"/>
      <c r="G127" s="59"/>
      <c r="H127" s="59"/>
      <c r="I127" s="59"/>
    </row>
    <row r="128" spans="2:9" ht="19.5" customHeight="1">
      <c r="B128" s="59"/>
      <c r="C128" s="59"/>
      <c r="D128" s="58"/>
      <c r="E128" s="59"/>
      <c r="F128" s="59"/>
      <c r="G128" s="59"/>
      <c r="H128" s="59"/>
      <c r="I128" s="59"/>
    </row>
    <row r="129" spans="2:9" ht="19.5" customHeight="1">
      <c r="B129" s="59"/>
      <c r="C129" s="59"/>
      <c r="D129" s="58"/>
      <c r="E129" s="59"/>
      <c r="F129" s="59"/>
      <c r="G129" s="59"/>
      <c r="H129" s="59"/>
      <c r="I129" s="59"/>
    </row>
    <row r="130" spans="2:9" ht="19.5" customHeight="1">
      <c r="B130" s="59"/>
      <c r="C130" s="59"/>
      <c r="D130" s="58"/>
      <c r="E130" s="59"/>
      <c r="F130" s="59"/>
      <c r="G130" s="59"/>
      <c r="H130" s="59"/>
      <c r="I130" s="59"/>
    </row>
    <row r="131" spans="2:9" ht="19.5" customHeight="1">
      <c r="B131" s="59"/>
      <c r="C131" s="59"/>
      <c r="D131" s="58"/>
      <c r="E131" s="59"/>
      <c r="F131" s="59"/>
      <c r="G131" s="59"/>
      <c r="H131" s="59"/>
      <c r="I131" s="59"/>
    </row>
    <row r="132" spans="2:9" ht="19.5" customHeight="1">
      <c r="B132" s="59"/>
      <c r="C132" s="59"/>
      <c r="D132" s="58"/>
      <c r="E132" s="59"/>
      <c r="F132" s="59"/>
      <c r="G132" s="59"/>
      <c r="H132" s="59"/>
      <c r="I132" s="59"/>
    </row>
    <row r="133" spans="2:9" ht="19.5" customHeight="1">
      <c r="B133" s="59"/>
      <c r="C133" s="59"/>
      <c r="D133" s="58"/>
      <c r="E133" s="59"/>
      <c r="F133" s="59"/>
      <c r="G133" s="59"/>
      <c r="H133" s="59"/>
      <c r="I133" s="59"/>
    </row>
    <row r="134" spans="2:9" ht="19.5" customHeight="1">
      <c r="B134" s="59"/>
      <c r="C134" s="59"/>
      <c r="D134" s="58"/>
      <c r="E134" s="59"/>
      <c r="F134" s="59"/>
      <c r="G134" s="59"/>
      <c r="H134" s="59"/>
      <c r="I134" s="59"/>
    </row>
    <row r="135" spans="2:9" ht="19.5" customHeight="1">
      <c r="B135" s="59"/>
      <c r="C135" s="59"/>
      <c r="D135" s="58"/>
      <c r="E135" s="59"/>
      <c r="F135" s="59"/>
      <c r="G135" s="59"/>
      <c r="H135" s="59"/>
      <c r="I135" s="59"/>
    </row>
    <row r="136" spans="2:9" ht="19.5" customHeight="1">
      <c r="B136" s="59"/>
      <c r="C136" s="59"/>
      <c r="D136" s="58"/>
      <c r="E136" s="59"/>
      <c r="F136" s="59"/>
      <c r="G136" s="59"/>
      <c r="H136" s="59"/>
      <c r="I136" s="59"/>
    </row>
    <row r="137" spans="2:9" ht="19.5" customHeight="1">
      <c r="B137" s="59"/>
      <c r="C137" s="59"/>
      <c r="D137" s="58"/>
      <c r="E137" s="59"/>
      <c r="F137" s="59"/>
      <c r="G137" s="59"/>
      <c r="H137" s="59"/>
      <c r="I137" s="59"/>
    </row>
    <row r="138" spans="2:9" ht="19.5" customHeight="1">
      <c r="B138" s="59"/>
      <c r="C138" s="59"/>
      <c r="D138" s="58"/>
      <c r="E138" s="59"/>
      <c r="F138" s="59"/>
      <c r="G138" s="59"/>
      <c r="H138" s="59"/>
      <c r="I138" s="59"/>
    </row>
    <row r="139" spans="2:9" ht="19.5" customHeight="1">
      <c r="B139" s="59"/>
      <c r="C139" s="59"/>
      <c r="D139" s="58"/>
      <c r="E139" s="59"/>
      <c r="F139" s="59"/>
      <c r="G139" s="59"/>
      <c r="H139" s="59"/>
      <c r="I139" s="59"/>
    </row>
    <row r="140" spans="2:9" ht="19.5" customHeight="1">
      <c r="B140" s="59"/>
      <c r="C140" s="59"/>
      <c r="D140" s="58"/>
      <c r="E140" s="59"/>
      <c r="F140" s="59"/>
      <c r="G140" s="59"/>
      <c r="H140" s="59"/>
      <c r="I140" s="59"/>
    </row>
    <row r="141" spans="2:9" ht="19.5" customHeight="1">
      <c r="B141" s="59"/>
      <c r="C141" s="59"/>
      <c r="D141" s="58"/>
      <c r="E141" s="59"/>
      <c r="F141" s="59"/>
      <c r="G141" s="59"/>
      <c r="H141" s="59"/>
      <c r="I141" s="59"/>
    </row>
    <row r="142" spans="2:9" ht="19.5" customHeight="1">
      <c r="B142" s="59"/>
      <c r="C142" s="59"/>
      <c r="D142" s="58"/>
      <c r="E142" s="59"/>
      <c r="F142" s="59"/>
      <c r="G142" s="59"/>
      <c r="H142" s="59"/>
      <c r="I142" s="59"/>
    </row>
    <row r="143" spans="2:9" ht="19.5" customHeight="1">
      <c r="B143" s="59"/>
      <c r="C143" s="59"/>
      <c r="D143" s="58"/>
      <c r="E143" s="59"/>
      <c r="F143" s="59"/>
      <c r="G143" s="59"/>
      <c r="H143" s="59"/>
      <c r="I143" s="59"/>
    </row>
    <row r="144" spans="2:9" ht="19.5" customHeight="1">
      <c r="B144" s="59"/>
      <c r="C144" s="59"/>
      <c r="D144" s="58"/>
      <c r="E144" s="59"/>
      <c r="F144" s="59"/>
      <c r="G144" s="59"/>
      <c r="H144" s="59"/>
      <c r="I144" s="59"/>
    </row>
    <row r="145" spans="2:9" ht="19.5" customHeight="1">
      <c r="B145" s="59"/>
      <c r="C145" s="59"/>
      <c r="D145" s="58"/>
      <c r="E145" s="59"/>
      <c r="F145" s="59"/>
      <c r="G145" s="59"/>
      <c r="H145" s="59"/>
      <c r="I145" s="59"/>
    </row>
    <row r="146" spans="2:9" ht="19.5" customHeight="1">
      <c r="B146" s="59"/>
      <c r="C146" s="59"/>
      <c r="D146" s="58"/>
      <c r="E146" s="59"/>
      <c r="F146" s="59"/>
      <c r="G146" s="59"/>
      <c r="H146" s="59"/>
      <c r="I146" s="59"/>
    </row>
    <row r="147" spans="2:9" ht="19.5" customHeight="1">
      <c r="B147" s="59"/>
      <c r="C147" s="59"/>
      <c r="D147" s="58"/>
      <c r="E147" s="59"/>
      <c r="F147" s="59"/>
      <c r="G147" s="59"/>
      <c r="H147" s="59"/>
      <c r="I147" s="59"/>
    </row>
    <row r="148" spans="2:9" ht="19.5" customHeight="1">
      <c r="B148" s="59"/>
      <c r="C148" s="59"/>
      <c r="D148" s="58"/>
      <c r="E148" s="59"/>
      <c r="F148" s="59"/>
      <c r="G148" s="59"/>
      <c r="H148" s="59"/>
      <c r="I148" s="59"/>
    </row>
    <row r="149" spans="2:9" ht="19.5" customHeight="1">
      <c r="B149" s="59"/>
      <c r="C149" s="59"/>
      <c r="D149" s="58"/>
      <c r="E149" s="59"/>
      <c r="F149" s="59"/>
      <c r="G149" s="59"/>
      <c r="H149" s="59"/>
      <c r="I149" s="59"/>
    </row>
    <row r="150" spans="2:9" ht="19.5" customHeight="1">
      <c r="B150" s="59"/>
      <c r="C150" s="59"/>
      <c r="D150" s="58"/>
      <c r="E150" s="59"/>
      <c r="F150" s="59"/>
      <c r="G150" s="59"/>
      <c r="H150" s="59"/>
      <c r="I150" s="59"/>
    </row>
    <row r="151" spans="2:9" ht="19.5" customHeight="1">
      <c r="B151" s="59"/>
      <c r="C151" s="59"/>
      <c r="D151" s="58"/>
      <c r="E151" s="59"/>
      <c r="F151" s="59"/>
      <c r="G151" s="59"/>
      <c r="H151" s="59"/>
      <c r="I151" s="59"/>
    </row>
    <row r="152" spans="2:9" ht="19.5" customHeight="1">
      <c r="B152" s="59"/>
      <c r="C152" s="59"/>
      <c r="D152" s="58"/>
      <c r="E152" s="59"/>
      <c r="F152" s="59"/>
      <c r="G152" s="59"/>
      <c r="H152" s="59"/>
      <c r="I152" s="59"/>
    </row>
    <row r="153" spans="2:9" ht="19.5" customHeight="1">
      <c r="B153" s="59"/>
      <c r="C153" s="59"/>
      <c r="D153" s="58"/>
      <c r="E153" s="59"/>
      <c r="F153" s="59"/>
      <c r="G153" s="59"/>
      <c r="H153" s="59"/>
      <c r="I153" s="59"/>
    </row>
    <row r="154" spans="2:9" ht="19.5" customHeight="1">
      <c r="B154" s="59"/>
      <c r="C154" s="59"/>
      <c r="D154" s="58"/>
      <c r="E154" s="59"/>
      <c r="F154" s="59"/>
      <c r="G154" s="59"/>
      <c r="H154" s="59"/>
      <c r="I154" s="59"/>
    </row>
    <row r="155" spans="2:9" ht="19.5" customHeight="1">
      <c r="B155" s="59"/>
      <c r="C155" s="59"/>
      <c r="D155" s="58"/>
      <c r="E155" s="59"/>
      <c r="F155" s="59"/>
      <c r="G155" s="59"/>
      <c r="H155" s="59"/>
      <c r="I155" s="59"/>
    </row>
    <row r="156" spans="2:9" ht="19.5" customHeight="1">
      <c r="B156" s="59"/>
      <c r="C156" s="59"/>
      <c r="D156" s="58"/>
      <c r="E156" s="59"/>
      <c r="F156" s="59"/>
      <c r="G156" s="59"/>
      <c r="H156" s="59"/>
      <c r="I156" s="59"/>
    </row>
    <row r="157" spans="2:9" ht="19.5" customHeight="1">
      <c r="B157" s="59"/>
      <c r="C157" s="59"/>
      <c r="D157" s="58"/>
      <c r="E157" s="59"/>
      <c r="F157" s="59"/>
      <c r="G157" s="59"/>
      <c r="H157" s="59"/>
      <c r="I157" s="59"/>
    </row>
    <row r="158" spans="2:9" ht="19.5" customHeight="1">
      <c r="B158" s="59"/>
      <c r="C158" s="59"/>
      <c r="D158" s="58"/>
      <c r="E158" s="59"/>
      <c r="F158" s="59"/>
      <c r="G158" s="59"/>
      <c r="H158" s="59"/>
      <c r="I158" s="59"/>
    </row>
    <row r="159" spans="2:9" ht="19.5" customHeight="1">
      <c r="B159" s="59"/>
      <c r="C159" s="59"/>
      <c r="D159" s="58"/>
      <c r="E159" s="59"/>
      <c r="F159" s="59"/>
      <c r="G159" s="59"/>
      <c r="H159" s="59"/>
      <c r="I159" s="59"/>
    </row>
    <row r="160" spans="2:9" ht="19.5" customHeight="1">
      <c r="B160" s="59"/>
      <c r="C160" s="59"/>
      <c r="D160" s="58"/>
      <c r="E160" s="59"/>
      <c r="F160" s="59"/>
      <c r="G160" s="59"/>
      <c r="H160" s="59"/>
      <c r="I160" s="59"/>
    </row>
    <row r="161" spans="2:9" ht="19.5" customHeight="1">
      <c r="B161" s="59"/>
      <c r="C161" s="59"/>
      <c r="D161" s="58"/>
      <c r="E161" s="59"/>
      <c r="F161" s="59"/>
      <c r="G161" s="59"/>
      <c r="H161" s="59"/>
      <c r="I161" s="59"/>
    </row>
    <row r="162" spans="2:9" ht="19.5" customHeight="1">
      <c r="B162" s="59"/>
      <c r="C162" s="59"/>
      <c r="D162" s="58"/>
      <c r="E162" s="59"/>
      <c r="F162" s="59"/>
      <c r="G162" s="59"/>
      <c r="H162" s="59"/>
      <c r="I162" s="59"/>
    </row>
    <row r="163" spans="2:9" ht="19.5" customHeight="1">
      <c r="B163" s="59"/>
      <c r="C163" s="59"/>
      <c r="D163" s="58"/>
      <c r="E163" s="59"/>
      <c r="F163" s="59"/>
      <c r="G163" s="59"/>
      <c r="H163" s="59"/>
      <c r="I163" s="59"/>
    </row>
    <row r="164" spans="2:9" ht="19.5" customHeight="1">
      <c r="B164" s="59"/>
      <c r="C164" s="59"/>
      <c r="D164" s="58"/>
      <c r="E164" s="59"/>
      <c r="F164" s="59"/>
      <c r="G164" s="59"/>
      <c r="H164" s="59"/>
      <c r="I164" s="59"/>
    </row>
    <row r="165" spans="2:9" ht="19.5" customHeight="1">
      <c r="B165" s="59"/>
      <c r="C165" s="59"/>
      <c r="D165" s="58"/>
      <c r="E165" s="59"/>
      <c r="F165" s="59"/>
      <c r="G165" s="59"/>
      <c r="H165" s="59"/>
      <c r="I165" s="59"/>
    </row>
    <row r="166" spans="2:9" ht="19.5" customHeight="1">
      <c r="B166" s="59"/>
      <c r="C166" s="59"/>
      <c r="D166" s="58"/>
      <c r="E166" s="59"/>
      <c r="F166" s="59"/>
      <c r="G166" s="59"/>
      <c r="H166" s="59"/>
      <c r="I166" s="59"/>
    </row>
    <row r="167" spans="2:9" ht="19.5" customHeight="1">
      <c r="B167" s="59"/>
      <c r="C167" s="59"/>
      <c r="D167" s="58"/>
      <c r="E167" s="59"/>
      <c r="F167" s="59"/>
      <c r="G167" s="59"/>
      <c r="H167" s="59"/>
      <c r="I167" s="59"/>
    </row>
    <row r="168" spans="2:9" ht="19.5" customHeight="1">
      <c r="B168" s="59"/>
      <c r="C168" s="59"/>
      <c r="D168" s="58"/>
      <c r="E168" s="59"/>
      <c r="F168" s="59"/>
      <c r="G168" s="59"/>
      <c r="H168" s="59"/>
      <c r="I168" s="59"/>
    </row>
    <row r="169" spans="2:9" ht="19.5" customHeight="1">
      <c r="B169" s="59"/>
      <c r="C169" s="59"/>
      <c r="D169" s="58"/>
      <c r="E169" s="59"/>
      <c r="F169" s="59"/>
      <c r="G169" s="59"/>
      <c r="H169" s="59"/>
      <c r="I169" s="59"/>
    </row>
    <row r="170" spans="2:9" ht="19.5" customHeight="1">
      <c r="B170" s="59"/>
      <c r="C170" s="59"/>
      <c r="D170" s="58"/>
      <c r="E170" s="59"/>
      <c r="F170" s="59"/>
      <c r="G170" s="59"/>
      <c r="H170" s="59"/>
      <c r="I170" s="59"/>
    </row>
    <row r="171" spans="2:9" ht="19.5" customHeight="1">
      <c r="B171" s="59"/>
      <c r="C171" s="59"/>
      <c r="D171" s="58"/>
      <c r="E171" s="59"/>
      <c r="F171" s="59"/>
      <c r="G171" s="59"/>
      <c r="H171" s="59"/>
      <c r="I171" s="59"/>
    </row>
    <row r="172" spans="2:9" ht="19.5" customHeight="1">
      <c r="B172" s="59"/>
      <c r="C172" s="59"/>
      <c r="D172" s="58"/>
      <c r="E172" s="59"/>
      <c r="F172" s="59"/>
      <c r="G172" s="59"/>
      <c r="H172" s="59"/>
      <c r="I172" s="59"/>
    </row>
    <row r="173" spans="2:9" ht="19.5" customHeight="1">
      <c r="B173" s="59"/>
      <c r="C173" s="59"/>
      <c r="D173" s="58"/>
      <c r="E173" s="59"/>
      <c r="F173" s="59"/>
      <c r="G173" s="59"/>
      <c r="H173" s="59"/>
      <c r="I173" s="59"/>
    </row>
    <row r="174" spans="2:9" ht="19.5" customHeight="1">
      <c r="B174" s="59"/>
      <c r="C174" s="59"/>
      <c r="D174" s="58"/>
      <c r="E174" s="59"/>
      <c r="F174" s="59"/>
      <c r="G174" s="59"/>
      <c r="H174" s="59"/>
      <c r="I174" s="59"/>
    </row>
    <row r="175" spans="2:9" ht="19.5" customHeight="1">
      <c r="B175" s="59"/>
      <c r="C175" s="59"/>
      <c r="D175" s="58"/>
      <c r="E175" s="59"/>
      <c r="F175" s="59"/>
      <c r="G175" s="59"/>
      <c r="H175" s="59"/>
      <c r="I175" s="59"/>
    </row>
    <row r="176" spans="2:9" ht="19.5" customHeight="1">
      <c r="B176" s="59"/>
      <c r="C176" s="59"/>
      <c r="D176" s="58"/>
      <c r="E176" s="59"/>
      <c r="F176" s="59"/>
      <c r="G176" s="59"/>
      <c r="H176" s="59"/>
      <c r="I176" s="59"/>
    </row>
    <row r="177" spans="2:9" ht="19.5" customHeight="1">
      <c r="B177" s="59"/>
      <c r="C177" s="59"/>
      <c r="D177" s="58"/>
      <c r="E177" s="59"/>
      <c r="F177" s="59"/>
      <c r="G177" s="59"/>
      <c r="H177" s="59"/>
      <c r="I177" s="59"/>
    </row>
    <row r="178" spans="2:9" ht="19.5" customHeight="1">
      <c r="B178" s="59"/>
      <c r="C178" s="59"/>
      <c r="D178" s="58"/>
      <c r="E178" s="59"/>
      <c r="F178" s="59"/>
      <c r="G178" s="59"/>
      <c r="H178" s="59"/>
      <c r="I178" s="59"/>
    </row>
    <row r="179" spans="2:9" ht="19.5" customHeight="1">
      <c r="B179" s="59"/>
      <c r="C179" s="59"/>
      <c r="D179" s="58"/>
      <c r="E179" s="59"/>
      <c r="F179" s="59"/>
      <c r="G179" s="59"/>
      <c r="H179" s="59"/>
      <c r="I179" s="59"/>
    </row>
    <row r="180" spans="2:9" ht="19.5" customHeight="1">
      <c r="B180" s="59"/>
      <c r="C180" s="59"/>
      <c r="D180" s="58"/>
      <c r="E180" s="59"/>
      <c r="F180" s="59"/>
      <c r="G180" s="59"/>
      <c r="H180" s="59"/>
      <c r="I180" s="59"/>
    </row>
    <row r="181" spans="2:9" ht="19.5" customHeight="1">
      <c r="B181" s="59"/>
      <c r="C181" s="59"/>
      <c r="D181" s="58"/>
      <c r="E181" s="59"/>
      <c r="F181" s="59"/>
      <c r="G181" s="59"/>
      <c r="H181" s="59"/>
      <c r="I181" s="59"/>
    </row>
    <row r="182" spans="2:9" ht="19.5" customHeight="1">
      <c r="B182" s="59"/>
      <c r="C182" s="59"/>
      <c r="D182" s="58"/>
      <c r="E182" s="59"/>
      <c r="F182" s="59"/>
      <c r="G182" s="59"/>
      <c r="H182" s="59"/>
      <c r="I182" s="59"/>
    </row>
    <row r="183" spans="2:9" ht="19.5" customHeight="1">
      <c r="B183" s="59"/>
      <c r="C183" s="59"/>
      <c r="D183" s="58"/>
      <c r="E183" s="59"/>
      <c r="F183" s="59"/>
      <c r="G183" s="59"/>
      <c r="H183" s="59"/>
      <c r="I183" s="59"/>
    </row>
    <row r="184" spans="2:9" ht="19.5" customHeight="1">
      <c r="B184" s="59"/>
      <c r="C184" s="59"/>
      <c r="D184" s="58"/>
      <c r="E184" s="59"/>
      <c r="F184" s="59"/>
      <c r="G184" s="59"/>
      <c r="H184" s="59"/>
      <c r="I184" s="59"/>
    </row>
    <row r="185" spans="2:9" ht="19.5" customHeight="1">
      <c r="B185" s="59"/>
      <c r="C185" s="59"/>
      <c r="D185" s="58"/>
      <c r="E185" s="59"/>
      <c r="F185" s="59"/>
      <c r="G185" s="59"/>
      <c r="H185" s="59"/>
      <c r="I185" s="59"/>
    </row>
    <row r="186" spans="2:9" ht="19.5" customHeight="1">
      <c r="B186" s="59"/>
      <c r="C186" s="59"/>
      <c r="D186" s="58"/>
      <c r="E186" s="59"/>
      <c r="F186" s="59"/>
      <c r="G186" s="59"/>
      <c r="H186" s="59"/>
      <c r="I186" s="59"/>
    </row>
    <row r="187" spans="2:9" ht="19.5" customHeight="1">
      <c r="B187" s="59"/>
      <c r="C187" s="59"/>
      <c r="D187" s="58"/>
      <c r="E187" s="59"/>
      <c r="F187" s="59"/>
      <c r="G187" s="59"/>
      <c r="H187" s="59"/>
      <c r="I187" s="59"/>
    </row>
    <row r="188" spans="2:9" ht="19.5" customHeight="1">
      <c r="B188" s="59"/>
      <c r="C188" s="59"/>
      <c r="D188" s="58"/>
      <c r="E188" s="59"/>
      <c r="F188" s="59"/>
      <c r="G188" s="59"/>
      <c r="H188" s="59"/>
      <c r="I188" s="59"/>
    </row>
    <row r="189" spans="2:9" ht="19.5" customHeight="1">
      <c r="B189" s="59"/>
      <c r="C189" s="59"/>
      <c r="D189" s="58"/>
      <c r="E189" s="59"/>
      <c r="F189" s="59"/>
      <c r="G189" s="59"/>
      <c r="H189" s="59"/>
      <c r="I189" s="59"/>
    </row>
    <row r="190" spans="2:9" ht="19.5" customHeight="1">
      <c r="B190" s="59"/>
      <c r="C190" s="59"/>
      <c r="D190" s="58"/>
      <c r="E190" s="59"/>
      <c r="F190" s="59"/>
      <c r="G190" s="59"/>
      <c r="H190" s="59"/>
      <c r="I190" s="59"/>
    </row>
    <row r="191" spans="2:9" ht="19.5" customHeight="1">
      <c r="B191" s="59"/>
      <c r="C191" s="59"/>
      <c r="D191" s="58"/>
      <c r="E191" s="59"/>
      <c r="F191" s="59"/>
      <c r="G191" s="59"/>
      <c r="H191" s="59"/>
      <c r="I191" s="59"/>
    </row>
    <row r="192" spans="2:9" ht="19.5" customHeight="1">
      <c r="B192" s="59"/>
      <c r="C192" s="59"/>
      <c r="D192" s="58"/>
      <c r="E192" s="59"/>
      <c r="F192" s="59"/>
      <c r="G192" s="59"/>
      <c r="H192" s="59"/>
      <c r="I192" s="59"/>
    </row>
    <row r="193" spans="2:9" ht="19.5" customHeight="1">
      <c r="B193" s="59"/>
      <c r="C193" s="59"/>
      <c r="D193" s="58"/>
      <c r="E193" s="59"/>
      <c r="F193" s="59"/>
      <c r="G193" s="59"/>
      <c r="H193" s="59"/>
      <c r="I193" s="59"/>
    </row>
    <row r="194" spans="2:9" ht="19.5" customHeight="1">
      <c r="B194" s="59"/>
      <c r="C194" s="59"/>
      <c r="D194" s="58"/>
      <c r="E194" s="59"/>
      <c r="F194" s="59"/>
      <c r="G194" s="59"/>
      <c r="H194" s="59"/>
      <c r="I194" s="59"/>
    </row>
    <row r="195" spans="2:9" ht="19.5" customHeight="1">
      <c r="B195" s="59"/>
      <c r="C195" s="59"/>
      <c r="D195" s="58"/>
      <c r="E195" s="59"/>
      <c r="F195" s="59"/>
      <c r="G195" s="59"/>
      <c r="H195" s="59"/>
      <c r="I195" s="59"/>
    </row>
    <row r="196" spans="2:9" ht="19.5" customHeight="1">
      <c r="B196" s="59"/>
      <c r="C196" s="59"/>
      <c r="D196" s="58"/>
      <c r="E196" s="59"/>
      <c r="F196" s="59"/>
      <c r="G196" s="59"/>
      <c r="H196" s="59"/>
      <c r="I196" s="59"/>
    </row>
    <row r="197" spans="2:9" ht="19.5" customHeight="1">
      <c r="B197" s="59"/>
      <c r="C197" s="59"/>
      <c r="D197" s="58"/>
      <c r="E197" s="59"/>
      <c r="F197" s="59"/>
      <c r="G197" s="59"/>
      <c r="H197" s="59"/>
      <c r="I197" s="59"/>
    </row>
    <row r="198" spans="2:9" ht="19.5" customHeight="1">
      <c r="B198" s="59"/>
      <c r="C198" s="59"/>
      <c r="D198" s="58"/>
      <c r="E198" s="59"/>
      <c r="F198" s="59"/>
      <c r="G198" s="59"/>
      <c r="H198" s="59"/>
      <c r="I198" s="59"/>
    </row>
    <row r="199" spans="2:9" ht="19.5" customHeight="1">
      <c r="B199" s="59"/>
      <c r="C199" s="59"/>
      <c r="D199" s="58"/>
      <c r="E199" s="59"/>
      <c r="F199" s="59"/>
      <c r="G199" s="59"/>
      <c r="H199" s="59"/>
      <c r="I199" s="59"/>
    </row>
    <row r="200" spans="2:9" ht="19.5" customHeight="1">
      <c r="B200" s="59"/>
      <c r="C200" s="59"/>
      <c r="D200" s="58"/>
      <c r="E200" s="59"/>
      <c r="F200" s="59"/>
      <c r="G200" s="59"/>
      <c r="H200" s="59"/>
      <c r="I200" s="59"/>
    </row>
    <row r="201" spans="2:9" ht="19.5" customHeight="1">
      <c r="B201" s="59"/>
      <c r="C201" s="59"/>
      <c r="D201" s="58"/>
      <c r="E201" s="59"/>
      <c r="F201" s="59"/>
      <c r="G201" s="59"/>
      <c r="H201" s="59"/>
      <c r="I201" s="59"/>
    </row>
    <row r="202" spans="2:9" ht="19.5" customHeight="1">
      <c r="B202" s="59"/>
      <c r="C202" s="59"/>
      <c r="D202" s="58"/>
      <c r="E202" s="59"/>
      <c r="F202" s="59"/>
      <c r="G202" s="59"/>
      <c r="H202" s="59"/>
      <c r="I202" s="59"/>
    </row>
    <row r="203" spans="2:9" ht="19.5" customHeight="1">
      <c r="B203" s="59"/>
      <c r="C203" s="59"/>
      <c r="D203" s="58"/>
      <c r="E203" s="59"/>
      <c r="F203" s="59"/>
      <c r="G203" s="59"/>
      <c r="H203" s="59"/>
      <c r="I203" s="59"/>
    </row>
    <row r="204" spans="2:9" ht="19.5" customHeight="1">
      <c r="B204" s="59"/>
      <c r="C204" s="59"/>
      <c r="D204" s="58"/>
      <c r="E204" s="59"/>
      <c r="F204" s="59"/>
      <c r="G204" s="59"/>
      <c r="H204" s="59"/>
      <c r="I204" s="59"/>
    </row>
    <row r="205" spans="2:9" ht="19.5" customHeight="1">
      <c r="B205" s="59"/>
      <c r="C205" s="59"/>
      <c r="D205" s="58"/>
      <c r="E205" s="59"/>
      <c r="F205" s="59"/>
      <c r="G205" s="59"/>
      <c r="H205" s="59"/>
      <c r="I205" s="59"/>
    </row>
    <row r="206" spans="2:9" ht="19.5" customHeight="1">
      <c r="B206" s="59"/>
      <c r="C206" s="59"/>
      <c r="D206" s="58"/>
      <c r="E206" s="59"/>
      <c r="F206" s="59"/>
      <c r="G206" s="59"/>
      <c r="H206" s="59"/>
      <c r="I206" s="59"/>
    </row>
    <row r="207" spans="2:9" ht="19.5" customHeight="1">
      <c r="B207" s="59"/>
      <c r="C207" s="59"/>
      <c r="D207" s="58"/>
      <c r="E207" s="59"/>
      <c r="F207" s="59"/>
      <c r="G207" s="59"/>
      <c r="H207" s="59"/>
      <c r="I207" s="59"/>
    </row>
    <row r="208" spans="2:9" ht="19.5" customHeight="1">
      <c r="B208" s="59"/>
      <c r="C208" s="59"/>
      <c r="D208" s="58"/>
      <c r="E208" s="59"/>
      <c r="F208" s="59"/>
      <c r="G208" s="59"/>
      <c r="H208" s="59"/>
      <c r="I208" s="59"/>
    </row>
    <row r="209" spans="2:9" ht="19.5" customHeight="1">
      <c r="B209" s="59"/>
      <c r="C209" s="59"/>
      <c r="D209" s="58"/>
      <c r="E209" s="59"/>
      <c r="F209" s="59"/>
      <c r="G209" s="59"/>
      <c r="H209" s="59"/>
      <c r="I209" s="59"/>
    </row>
    <row r="210" spans="2:9" ht="19.5" customHeight="1">
      <c r="B210" s="59"/>
      <c r="C210" s="59"/>
      <c r="D210" s="58"/>
      <c r="E210" s="59"/>
      <c r="F210" s="59"/>
      <c r="G210" s="59"/>
      <c r="H210" s="59"/>
      <c r="I210" s="59"/>
    </row>
    <row r="211" spans="2:9" ht="19.5" customHeight="1">
      <c r="B211" s="59"/>
      <c r="C211" s="59"/>
      <c r="D211" s="58"/>
      <c r="E211" s="59"/>
      <c r="F211" s="59"/>
      <c r="G211" s="59"/>
      <c r="H211" s="59"/>
      <c r="I211" s="59"/>
    </row>
    <row r="212" spans="2:9" ht="19.5" customHeight="1">
      <c r="B212" s="59"/>
      <c r="C212" s="59"/>
      <c r="D212" s="58"/>
      <c r="E212" s="59"/>
      <c r="F212" s="59"/>
      <c r="G212" s="59"/>
      <c r="H212" s="59"/>
      <c r="I212" s="59"/>
    </row>
    <row r="213" spans="2:9" ht="19.5" customHeight="1">
      <c r="B213" s="59"/>
      <c r="C213" s="59"/>
      <c r="D213" s="58"/>
      <c r="E213" s="59"/>
      <c r="F213" s="59"/>
      <c r="G213" s="59"/>
      <c r="H213" s="59"/>
      <c r="I213" s="59"/>
    </row>
    <row r="214" spans="2:9" ht="19.5" customHeight="1">
      <c r="B214" s="59"/>
      <c r="C214" s="59"/>
      <c r="D214" s="58"/>
      <c r="E214" s="59"/>
      <c r="F214" s="59"/>
      <c r="G214" s="59"/>
      <c r="H214" s="59"/>
      <c r="I214" s="59"/>
    </row>
    <row r="215" spans="2:9" ht="19.5" customHeight="1">
      <c r="B215" s="59"/>
      <c r="C215" s="59"/>
      <c r="D215" s="58"/>
      <c r="E215" s="59"/>
      <c r="F215" s="59"/>
      <c r="G215" s="59"/>
      <c r="H215" s="59"/>
      <c r="I215" s="59"/>
    </row>
    <row r="216" spans="2:9" ht="19.5" customHeight="1">
      <c r="B216" s="59"/>
      <c r="C216" s="59"/>
      <c r="D216" s="58"/>
      <c r="E216" s="59"/>
      <c r="F216" s="59"/>
      <c r="G216" s="59"/>
      <c r="H216" s="59"/>
      <c r="I216" s="59"/>
    </row>
    <row r="217" spans="2:9" ht="19.5" customHeight="1">
      <c r="B217" s="59"/>
      <c r="C217" s="59"/>
      <c r="D217" s="58"/>
      <c r="E217" s="59"/>
      <c r="F217" s="59"/>
      <c r="G217" s="59"/>
      <c r="H217" s="59"/>
      <c r="I217" s="59"/>
    </row>
    <row r="218" spans="2:9" ht="19.5" customHeight="1">
      <c r="B218" s="59"/>
      <c r="C218" s="59"/>
      <c r="D218" s="58"/>
      <c r="E218" s="59"/>
      <c r="F218" s="59"/>
      <c r="G218" s="59"/>
      <c r="H218" s="59"/>
      <c r="I218" s="59"/>
    </row>
    <row r="219" spans="2:9" ht="19.5" customHeight="1">
      <c r="B219" s="59"/>
      <c r="C219" s="59"/>
      <c r="D219" s="58"/>
      <c r="E219" s="59"/>
      <c r="F219" s="59"/>
      <c r="G219" s="59"/>
      <c r="H219" s="59"/>
      <c r="I219" s="59"/>
    </row>
    <row r="220" spans="2:9" ht="19.5" customHeight="1">
      <c r="B220" s="59"/>
      <c r="C220" s="59"/>
      <c r="D220" s="58"/>
      <c r="E220" s="59"/>
      <c r="F220" s="59"/>
      <c r="G220" s="59"/>
      <c r="H220" s="59"/>
      <c r="I220" s="59"/>
    </row>
    <row r="221" spans="2:9" ht="19.5" customHeight="1">
      <c r="B221" s="59"/>
      <c r="C221" s="59"/>
      <c r="D221" s="58"/>
      <c r="E221" s="59"/>
      <c r="F221" s="59"/>
      <c r="G221" s="59"/>
      <c r="H221" s="59"/>
      <c r="I221" s="59"/>
    </row>
    <row r="222" spans="2:9" ht="19.5" customHeight="1">
      <c r="B222" s="59"/>
      <c r="C222" s="59"/>
      <c r="D222" s="58"/>
      <c r="E222" s="59"/>
      <c r="F222" s="59"/>
      <c r="G222" s="59"/>
      <c r="H222" s="59"/>
      <c r="I222" s="59"/>
    </row>
    <row r="223" spans="2:9" ht="19.5" customHeight="1">
      <c r="B223" s="59"/>
      <c r="C223" s="59"/>
      <c r="D223" s="58"/>
      <c r="E223" s="59"/>
      <c r="F223" s="59"/>
      <c r="G223" s="59"/>
      <c r="H223" s="59"/>
      <c r="I223" s="59"/>
    </row>
    <row r="224" spans="2:9" ht="19.5" customHeight="1">
      <c r="B224" s="59"/>
      <c r="C224" s="59"/>
      <c r="D224" s="58"/>
      <c r="E224" s="59"/>
      <c r="F224" s="59"/>
      <c r="G224" s="59"/>
      <c r="H224" s="59"/>
      <c r="I224" s="59"/>
    </row>
    <row r="225" spans="2:9" ht="19.5" customHeight="1">
      <c r="B225" s="59"/>
      <c r="C225" s="59"/>
      <c r="D225" s="58"/>
      <c r="E225" s="59"/>
      <c r="F225" s="59"/>
      <c r="G225" s="59"/>
      <c r="H225" s="59"/>
      <c r="I225" s="59"/>
    </row>
    <row r="226" spans="2:9" ht="19.5" customHeight="1">
      <c r="B226" s="59"/>
      <c r="C226" s="59"/>
      <c r="D226" s="58"/>
      <c r="E226" s="59"/>
      <c r="F226" s="59"/>
      <c r="G226" s="59"/>
      <c r="H226" s="59"/>
      <c r="I226" s="59"/>
    </row>
    <row r="227" spans="2:9" ht="19.5" customHeight="1">
      <c r="B227" s="59"/>
      <c r="C227" s="59"/>
      <c r="D227" s="58"/>
      <c r="E227" s="59"/>
      <c r="F227" s="59"/>
      <c r="G227" s="59"/>
      <c r="H227" s="59"/>
      <c r="I227" s="59"/>
    </row>
    <row r="228" spans="2:9" ht="19.5" customHeight="1">
      <c r="B228" s="59"/>
      <c r="C228" s="59"/>
      <c r="D228" s="58"/>
      <c r="E228" s="59"/>
      <c r="F228" s="59"/>
      <c r="G228" s="59"/>
      <c r="H228" s="59"/>
      <c r="I228" s="59"/>
    </row>
    <row r="229" spans="2:9" ht="19.5" customHeight="1">
      <c r="B229" s="59"/>
      <c r="C229" s="59"/>
      <c r="D229" s="58"/>
      <c r="E229" s="59"/>
      <c r="F229" s="59"/>
      <c r="G229" s="59"/>
      <c r="H229" s="59"/>
      <c r="I229" s="59"/>
    </row>
    <row r="230" spans="2:9" ht="19.5" customHeight="1">
      <c r="B230" s="59"/>
      <c r="C230" s="59"/>
      <c r="D230" s="58"/>
      <c r="E230" s="59"/>
      <c r="F230" s="59"/>
      <c r="G230" s="59"/>
      <c r="H230" s="59"/>
      <c r="I230" s="59"/>
    </row>
    <row r="231" spans="2:9" ht="19.5" customHeight="1">
      <c r="B231" s="59"/>
      <c r="C231" s="59"/>
      <c r="D231" s="58"/>
      <c r="E231" s="59"/>
      <c r="F231" s="59"/>
      <c r="G231" s="59"/>
      <c r="H231" s="59"/>
      <c r="I231" s="59"/>
    </row>
    <row r="232" spans="2:9" ht="19.5" customHeight="1">
      <c r="B232" s="59"/>
      <c r="C232" s="59"/>
      <c r="D232" s="58"/>
      <c r="E232" s="59"/>
      <c r="F232" s="59"/>
      <c r="G232" s="59"/>
      <c r="H232" s="59"/>
      <c r="I232" s="59"/>
    </row>
    <row r="233" spans="2:9" ht="19.5" customHeight="1">
      <c r="B233" s="59"/>
      <c r="C233" s="59"/>
      <c r="D233" s="58"/>
      <c r="E233" s="59"/>
      <c r="F233" s="59"/>
      <c r="G233" s="59"/>
      <c r="H233" s="59"/>
      <c r="I233" s="59"/>
    </row>
    <row r="234" spans="2:9" ht="19.5" customHeight="1">
      <c r="B234" s="59"/>
      <c r="C234" s="59"/>
      <c r="D234" s="58"/>
      <c r="E234" s="59"/>
      <c r="F234" s="59"/>
      <c r="G234" s="59"/>
      <c r="H234" s="59"/>
      <c r="I234" s="59"/>
    </row>
    <row r="235" spans="2:9" ht="19.5" customHeight="1">
      <c r="B235" s="59"/>
      <c r="C235" s="59"/>
      <c r="D235" s="58"/>
      <c r="E235" s="59"/>
      <c r="F235" s="59"/>
      <c r="G235" s="59"/>
      <c r="H235" s="59"/>
      <c r="I235" s="59"/>
    </row>
    <row r="236" spans="2:9" ht="19.5" customHeight="1">
      <c r="B236" s="59"/>
      <c r="C236" s="59"/>
      <c r="D236" s="58"/>
      <c r="E236" s="59"/>
      <c r="F236" s="59"/>
      <c r="G236" s="59"/>
      <c r="H236" s="59"/>
      <c r="I236" s="59"/>
    </row>
    <row r="237" spans="2:9" ht="19.5" customHeight="1">
      <c r="B237" s="59"/>
      <c r="C237" s="59"/>
      <c r="D237" s="58"/>
      <c r="E237" s="59"/>
      <c r="F237" s="59"/>
      <c r="G237" s="59"/>
      <c r="H237" s="59"/>
      <c r="I237" s="59"/>
    </row>
    <row r="238" spans="2:9" ht="19.5" customHeight="1">
      <c r="B238" s="59"/>
      <c r="C238" s="59"/>
      <c r="D238" s="58"/>
      <c r="E238" s="59"/>
      <c r="F238" s="59"/>
      <c r="G238" s="59"/>
      <c r="H238" s="59"/>
      <c r="I238" s="59"/>
    </row>
    <row r="239" spans="2:9" ht="19.5" customHeight="1">
      <c r="B239" s="59"/>
      <c r="C239" s="59"/>
      <c r="D239" s="58"/>
      <c r="E239" s="59"/>
      <c r="F239" s="59"/>
      <c r="G239" s="59"/>
      <c r="H239" s="59"/>
      <c r="I239" s="59"/>
    </row>
    <row r="240" spans="2:9" ht="19.5" customHeight="1">
      <c r="B240" s="59"/>
      <c r="C240" s="59"/>
      <c r="D240" s="58"/>
      <c r="E240" s="59"/>
      <c r="F240" s="59"/>
      <c r="G240" s="59"/>
      <c r="H240" s="59"/>
      <c r="I240" s="59"/>
    </row>
    <row r="241" spans="2:9" ht="19.5" customHeight="1">
      <c r="B241" s="59"/>
      <c r="C241" s="59"/>
      <c r="D241" s="58"/>
      <c r="E241" s="59"/>
      <c r="F241" s="59"/>
      <c r="G241" s="59"/>
      <c r="H241" s="59"/>
      <c r="I241" s="59"/>
    </row>
    <row r="242" spans="2:9" ht="19.5" customHeight="1">
      <c r="B242" s="59"/>
      <c r="C242" s="59"/>
      <c r="D242" s="58"/>
      <c r="E242" s="59"/>
      <c r="F242" s="59"/>
      <c r="G242" s="59"/>
      <c r="H242" s="59"/>
      <c r="I242" s="59"/>
    </row>
    <row r="243" spans="2:9" ht="19.5" customHeight="1">
      <c r="B243" s="59"/>
      <c r="C243" s="59"/>
      <c r="D243" s="58"/>
      <c r="E243" s="59"/>
      <c r="F243" s="59"/>
      <c r="G243" s="59"/>
      <c r="H243" s="59"/>
      <c r="I243" s="59"/>
    </row>
    <row r="244" spans="2:9" ht="19.5" customHeight="1">
      <c r="B244" s="59"/>
      <c r="C244" s="59"/>
      <c r="D244" s="58"/>
      <c r="E244" s="59"/>
      <c r="F244" s="59"/>
      <c r="G244" s="59"/>
      <c r="H244" s="59"/>
      <c r="I244" s="59"/>
    </row>
    <row r="245" spans="2:9" ht="19.5" customHeight="1">
      <c r="B245" s="59"/>
      <c r="C245" s="59"/>
      <c r="D245" s="58"/>
      <c r="E245" s="59"/>
      <c r="F245" s="59"/>
      <c r="G245" s="59"/>
      <c r="H245" s="59"/>
      <c r="I245" s="59"/>
    </row>
    <row r="246" spans="2:9" ht="19.5" customHeight="1">
      <c r="B246" s="59"/>
      <c r="C246" s="59"/>
      <c r="D246" s="58"/>
      <c r="E246" s="59"/>
      <c r="F246" s="59"/>
      <c r="G246" s="59"/>
      <c r="H246" s="59"/>
      <c r="I246" s="59"/>
    </row>
    <row r="247" spans="2:9" ht="19.5" customHeight="1">
      <c r="B247" s="59"/>
      <c r="C247" s="59"/>
      <c r="D247" s="58"/>
      <c r="E247" s="59"/>
      <c r="F247" s="59"/>
      <c r="G247" s="59"/>
      <c r="H247" s="59"/>
      <c r="I247" s="59"/>
    </row>
    <row r="248" spans="2:9" ht="19.5" customHeight="1">
      <c r="B248" s="59"/>
      <c r="C248" s="59"/>
      <c r="D248" s="58"/>
      <c r="E248" s="59"/>
      <c r="F248" s="59"/>
      <c r="G248" s="59"/>
      <c r="H248" s="59"/>
      <c r="I248" s="59"/>
    </row>
    <row r="249" spans="2:9" ht="19.5" customHeight="1">
      <c r="B249" s="59"/>
      <c r="C249" s="59"/>
      <c r="D249" s="58"/>
      <c r="E249" s="59"/>
      <c r="F249" s="59"/>
      <c r="G249" s="59"/>
      <c r="H249" s="59"/>
      <c r="I249" s="59"/>
    </row>
    <row r="250" spans="2:9" ht="19.5" customHeight="1">
      <c r="B250" s="59"/>
      <c r="C250" s="59"/>
      <c r="D250" s="58"/>
      <c r="E250" s="59"/>
      <c r="F250" s="59"/>
      <c r="G250" s="59"/>
      <c r="H250" s="59"/>
      <c r="I250" s="59"/>
    </row>
    <row r="251" spans="2:9" ht="19.5" customHeight="1">
      <c r="B251" s="59"/>
      <c r="C251" s="59"/>
      <c r="D251" s="58"/>
      <c r="E251" s="59"/>
      <c r="F251" s="59"/>
      <c r="G251" s="59"/>
      <c r="H251" s="59"/>
      <c r="I251" s="59"/>
    </row>
    <row r="252" spans="2:9" ht="19.5" customHeight="1">
      <c r="B252" s="59"/>
      <c r="C252" s="59"/>
      <c r="D252" s="58"/>
      <c r="E252" s="59"/>
      <c r="F252" s="59"/>
      <c r="G252" s="59"/>
      <c r="H252" s="59"/>
      <c r="I252" s="59"/>
    </row>
    <row r="253" spans="2:9" ht="19.5" customHeight="1">
      <c r="B253" s="59"/>
      <c r="C253" s="59"/>
      <c r="D253" s="58"/>
      <c r="E253" s="59"/>
      <c r="F253" s="59"/>
      <c r="G253" s="59"/>
      <c r="H253" s="59"/>
      <c r="I253" s="59"/>
    </row>
    <row r="254" spans="2:9" ht="19.5" customHeight="1">
      <c r="B254" s="59"/>
      <c r="C254" s="59"/>
      <c r="D254" s="58"/>
      <c r="E254" s="59"/>
      <c r="F254" s="59"/>
      <c r="G254" s="59"/>
      <c r="H254" s="59"/>
      <c r="I254" s="59"/>
    </row>
    <row r="255" spans="2:9" ht="19.5" customHeight="1">
      <c r="B255" s="59"/>
      <c r="C255" s="59"/>
      <c r="D255" s="58"/>
      <c r="E255" s="59"/>
      <c r="F255" s="59"/>
      <c r="G255" s="59"/>
      <c r="H255" s="59"/>
      <c r="I255" s="59"/>
    </row>
    <row r="256" spans="2:9" ht="19.5" customHeight="1">
      <c r="B256" s="59"/>
      <c r="C256" s="59"/>
      <c r="D256" s="58"/>
      <c r="E256" s="59"/>
      <c r="F256" s="59"/>
      <c r="G256" s="59"/>
      <c r="H256" s="59"/>
      <c r="I256" s="59"/>
    </row>
    <row r="257" spans="2:9" ht="19.5" customHeight="1">
      <c r="B257" s="59"/>
      <c r="C257" s="59"/>
      <c r="D257" s="58"/>
      <c r="E257" s="59"/>
      <c r="F257" s="59"/>
      <c r="G257" s="59"/>
      <c r="H257" s="59"/>
      <c r="I257" s="59"/>
    </row>
    <row r="258" spans="2:9" ht="19.5" customHeight="1">
      <c r="B258" s="59"/>
      <c r="C258" s="59"/>
      <c r="D258" s="58"/>
      <c r="E258" s="59"/>
      <c r="F258" s="59"/>
      <c r="G258" s="59"/>
      <c r="H258" s="59"/>
      <c r="I258" s="59"/>
    </row>
    <row r="259" spans="2:9" ht="19.5" customHeight="1">
      <c r="B259" s="59"/>
      <c r="C259" s="59"/>
      <c r="D259" s="58"/>
      <c r="E259" s="59"/>
      <c r="F259" s="59"/>
      <c r="G259" s="59"/>
      <c r="H259" s="59"/>
      <c r="I259" s="59"/>
    </row>
    <row r="260" spans="2:9" ht="19.5" customHeight="1">
      <c r="B260" s="59"/>
      <c r="C260" s="59"/>
      <c r="D260" s="58"/>
      <c r="E260" s="59"/>
      <c r="F260" s="59"/>
      <c r="G260" s="59"/>
      <c r="H260" s="59"/>
      <c r="I260" s="59"/>
    </row>
    <row r="261" spans="2:9" ht="19.5" customHeight="1">
      <c r="B261" s="59"/>
      <c r="C261" s="59"/>
      <c r="D261" s="58"/>
      <c r="E261" s="59"/>
      <c r="F261" s="59"/>
      <c r="G261" s="59"/>
      <c r="H261" s="59"/>
      <c r="I261" s="59"/>
    </row>
    <row r="262" spans="2:9" ht="19.5" customHeight="1">
      <c r="B262" s="59"/>
      <c r="C262" s="59"/>
      <c r="D262" s="58"/>
      <c r="E262" s="59"/>
      <c r="F262" s="59"/>
      <c r="G262" s="59"/>
      <c r="H262" s="59"/>
      <c r="I262" s="59"/>
    </row>
    <row r="263" spans="2:9" ht="19.5" customHeight="1">
      <c r="B263" s="59"/>
      <c r="C263" s="59"/>
      <c r="D263" s="58"/>
      <c r="E263" s="59"/>
      <c r="F263" s="59"/>
      <c r="G263" s="59"/>
      <c r="H263" s="59"/>
      <c r="I263" s="59"/>
    </row>
    <row r="264" spans="2:9" ht="19.5" customHeight="1">
      <c r="B264" s="59"/>
      <c r="C264" s="59"/>
      <c r="D264" s="58"/>
      <c r="E264" s="59"/>
      <c r="F264" s="59"/>
      <c r="G264" s="59"/>
      <c r="H264" s="59"/>
      <c r="I264" s="59"/>
    </row>
    <row r="265" spans="2:9" ht="19.5" customHeight="1">
      <c r="B265" s="59"/>
      <c r="C265" s="59"/>
      <c r="D265" s="58"/>
      <c r="E265" s="59"/>
      <c r="F265" s="59"/>
      <c r="G265" s="59"/>
      <c r="H265" s="59"/>
      <c r="I265" s="59"/>
    </row>
    <row r="266" spans="2:9" ht="19.5" customHeight="1">
      <c r="B266" s="59"/>
      <c r="C266" s="59"/>
      <c r="D266" s="58"/>
      <c r="E266" s="59"/>
      <c r="F266" s="59"/>
      <c r="G266" s="59"/>
      <c r="H266" s="59"/>
      <c r="I266" s="59"/>
    </row>
    <row r="267" spans="2:9" ht="19.5" customHeight="1">
      <c r="B267" s="59"/>
      <c r="C267" s="59"/>
      <c r="D267" s="58"/>
      <c r="E267" s="59"/>
      <c r="F267" s="59"/>
      <c r="G267" s="59"/>
      <c r="H267" s="59"/>
      <c r="I267" s="59"/>
    </row>
    <row r="268" spans="2:9" ht="19.5" customHeight="1">
      <c r="B268" s="59"/>
      <c r="C268" s="59"/>
      <c r="D268" s="58"/>
      <c r="E268" s="59"/>
      <c r="F268" s="59"/>
      <c r="G268" s="59"/>
      <c r="H268" s="59"/>
      <c r="I268" s="59"/>
    </row>
    <row r="269" spans="2:9" ht="19.5" customHeight="1">
      <c r="B269" s="59"/>
      <c r="C269" s="59"/>
      <c r="D269" s="58"/>
      <c r="E269" s="59"/>
      <c r="F269" s="59"/>
      <c r="G269" s="59"/>
      <c r="H269" s="59"/>
      <c r="I269" s="59"/>
    </row>
    <row r="270" spans="2:9" ht="19.5" customHeight="1">
      <c r="B270" s="59"/>
      <c r="C270" s="59"/>
      <c r="D270" s="58"/>
      <c r="E270" s="59"/>
      <c r="F270" s="59"/>
      <c r="G270" s="59"/>
      <c r="H270" s="59"/>
      <c r="I270" s="59"/>
    </row>
    <row r="271" spans="2:9" ht="19.5" customHeight="1">
      <c r="B271" s="59"/>
      <c r="C271" s="59"/>
      <c r="D271" s="58"/>
      <c r="E271" s="59"/>
      <c r="F271" s="59"/>
      <c r="G271" s="59"/>
      <c r="H271" s="59"/>
      <c r="I271" s="59"/>
    </row>
    <row r="272" spans="2:9" ht="19.5" customHeight="1">
      <c r="B272" s="59"/>
      <c r="C272" s="59"/>
      <c r="D272" s="58"/>
      <c r="E272" s="59"/>
      <c r="F272" s="59"/>
      <c r="G272" s="59"/>
      <c r="H272" s="59"/>
      <c r="I272" s="59"/>
    </row>
    <row r="273" spans="2:9" ht="19.5" customHeight="1">
      <c r="B273" s="59"/>
      <c r="C273" s="59"/>
      <c r="D273" s="58"/>
      <c r="E273" s="59"/>
      <c r="F273" s="59"/>
      <c r="G273" s="59"/>
      <c r="H273" s="59"/>
      <c r="I273" s="59"/>
    </row>
    <row r="274" spans="2:9" ht="19.5" customHeight="1">
      <c r="B274" s="59"/>
      <c r="C274" s="59"/>
      <c r="D274" s="58"/>
      <c r="E274" s="59"/>
      <c r="F274" s="59"/>
      <c r="G274" s="59"/>
      <c r="H274" s="59"/>
      <c r="I274" s="59"/>
    </row>
    <row r="275" spans="2:9" ht="19.5" customHeight="1">
      <c r="B275" s="59"/>
      <c r="C275" s="59"/>
      <c r="D275" s="58"/>
      <c r="E275" s="59"/>
      <c r="F275" s="59"/>
      <c r="G275" s="59"/>
      <c r="H275" s="59"/>
      <c r="I275" s="59"/>
    </row>
    <row r="276" spans="2:9" ht="19.5" customHeight="1">
      <c r="B276" s="59"/>
      <c r="C276" s="59"/>
      <c r="D276" s="58"/>
      <c r="E276" s="59"/>
      <c r="F276" s="59"/>
      <c r="G276" s="59"/>
      <c r="H276" s="59"/>
      <c r="I276" s="59"/>
    </row>
    <row r="277" spans="2:9" ht="19.5" customHeight="1">
      <c r="B277" s="59"/>
      <c r="C277" s="59"/>
      <c r="D277" s="58"/>
      <c r="E277" s="59"/>
      <c r="F277" s="59"/>
      <c r="G277" s="59"/>
      <c r="H277" s="59"/>
      <c r="I277" s="59"/>
    </row>
    <row r="278" spans="2:9" ht="19.5" customHeight="1">
      <c r="B278" s="59"/>
      <c r="C278" s="59"/>
      <c r="D278" s="58"/>
      <c r="E278" s="59"/>
      <c r="F278" s="59"/>
      <c r="G278" s="59"/>
      <c r="H278" s="59"/>
      <c r="I278" s="59"/>
    </row>
    <row r="279" spans="2:9" ht="19.5" customHeight="1">
      <c r="B279" s="59"/>
      <c r="C279" s="59"/>
      <c r="D279" s="58"/>
      <c r="E279" s="59"/>
      <c r="F279" s="59"/>
      <c r="G279" s="59"/>
      <c r="H279" s="59"/>
      <c r="I279" s="59"/>
    </row>
    <row r="280" spans="2:9" ht="19.5" customHeight="1">
      <c r="B280" s="59"/>
      <c r="C280" s="59"/>
      <c r="D280" s="58"/>
      <c r="E280" s="59"/>
      <c r="F280" s="59"/>
      <c r="G280" s="59"/>
      <c r="H280" s="59"/>
      <c r="I280" s="59"/>
    </row>
    <row r="281" spans="2:9" ht="19.5" customHeight="1">
      <c r="B281" s="59"/>
      <c r="C281" s="59"/>
      <c r="D281" s="58"/>
      <c r="E281" s="59"/>
      <c r="F281" s="59"/>
      <c r="G281" s="59"/>
      <c r="H281" s="59"/>
      <c r="I281" s="59"/>
    </row>
    <row r="282" spans="2:9" ht="19.5" customHeight="1">
      <c r="B282" s="59"/>
      <c r="C282" s="59"/>
      <c r="D282" s="58"/>
      <c r="E282" s="59"/>
      <c r="F282" s="59"/>
      <c r="G282" s="59"/>
      <c r="H282" s="59"/>
      <c r="I282" s="59"/>
    </row>
    <row r="283" spans="2:9" ht="19.5" customHeight="1">
      <c r="B283" s="59"/>
      <c r="C283" s="59"/>
      <c r="D283" s="58"/>
      <c r="E283" s="59"/>
      <c r="F283" s="59"/>
      <c r="G283" s="59"/>
      <c r="H283" s="59"/>
      <c r="I283" s="59"/>
    </row>
    <row r="284" spans="2:9" ht="19.5" customHeight="1">
      <c r="B284" s="59"/>
      <c r="C284" s="59"/>
      <c r="D284" s="58"/>
      <c r="E284" s="59"/>
      <c r="F284" s="59"/>
      <c r="G284" s="59"/>
      <c r="H284" s="59"/>
      <c r="I284" s="59"/>
    </row>
    <row r="285" spans="2:9" ht="19.5" customHeight="1">
      <c r="B285" s="59"/>
      <c r="C285" s="59"/>
      <c r="D285" s="58"/>
      <c r="E285" s="59"/>
      <c r="F285" s="59"/>
      <c r="G285" s="59"/>
      <c r="H285" s="59"/>
      <c r="I285" s="59"/>
    </row>
    <row r="286" spans="2:9" ht="19.5" customHeight="1">
      <c r="B286" s="59"/>
      <c r="C286" s="59"/>
      <c r="D286" s="58"/>
      <c r="E286" s="59"/>
      <c r="F286" s="59"/>
      <c r="G286" s="59"/>
      <c r="H286" s="59"/>
      <c r="I286" s="59"/>
    </row>
    <row r="287" spans="2:9" ht="19.5" customHeight="1">
      <c r="B287" s="59"/>
      <c r="C287" s="59"/>
      <c r="D287" s="58"/>
      <c r="E287" s="59"/>
      <c r="F287" s="59"/>
      <c r="G287" s="59"/>
      <c r="H287" s="59"/>
      <c r="I287" s="59"/>
    </row>
    <row r="288" spans="2:9" ht="19.5" customHeight="1">
      <c r="B288" s="59"/>
      <c r="C288" s="59"/>
      <c r="D288" s="58"/>
      <c r="E288" s="59"/>
      <c r="F288" s="59"/>
      <c r="G288" s="59"/>
      <c r="H288" s="59"/>
      <c r="I288" s="59"/>
    </row>
    <row r="289" spans="2:9" ht="19.5" customHeight="1">
      <c r="B289" s="59"/>
      <c r="C289" s="59"/>
      <c r="D289" s="58"/>
      <c r="E289" s="59"/>
      <c r="F289" s="59"/>
      <c r="G289" s="59"/>
      <c r="H289" s="59"/>
      <c r="I289" s="59"/>
    </row>
    <row r="290" spans="2:9" ht="19.5" customHeight="1">
      <c r="B290" s="59"/>
      <c r="C290" s="59"/>
      <c r="D290" s="58"/>
      <c r="E290" s="59"/>
      <c r="F290" s="59"/>
      <c r="G290" s="59"/>
      <c r="H290" s="59"/>
      <c r="I290" s="59"/>
    </row>
    <row r="291" spans="2:9" ht="19.5" customHeight="1">
      <c r="B291" s="59"/>
      <c r="C291" s="59"/>
      <c r="D291" s="58"/>
      <c r="E291" s="59"/>
      <c r="F291" s="59"/>
      <c r="G291" s="59"/>
      <c r="H291" s="59"/>
      <c r="I291" s="59"/>
    </row>
    <row r="292" spans="2:9" ht="19.5" customHeight="1">
      <c r="B292" s="59"/>
      <c r="C292" s="59"/>
      <c r="D292" s="58"/>
      <c r="E292" s="59"/>
      <c r="F292" s="59"/>
      <c r="G292" s="59"/>
      <c r="H292" s="59"/>
      <c r="I292" s="59"/>
    </row>
    <row r="293" spans="2:9" ht="19.5" customHeight="1">
      <c r="B293" s="59"/>
      <c r="C293" s="59"/>
      <c r="D293" s="58"/>
      <c r="E293" s="59"/>
      <c r="F293" s="59"/>
      <c r="G293" s="59"/>
      <c r="H293" s="59"/>
      <c r="I293" s="59"/>
    </row>
    <row r="294" spans="2:9" ht="19.5" customHeight="1">
      <c r="B294" s="59"/>
      <c r="C294" s="59"/>
      <c r="D294" s="58"/>
      <c r="E294" s="59"/>
      <c r="F294" s="59"/>
      <c r="G294" s="59"/>
      <c r="H294" s="59"/>
      <c r="I294" s="59"/>
    </row>
    <row r="295" spans="2:9" ht="19.5" customHeight="1">
      <c r="B295" s="59"/>
      <c r="C295" s="59"/>
      <c r="D295" s="58"/>
      <c r="E295" s="59"/>
      <c r="F295" s="59"/>
      <c r="G295" s="59"/>
      <c r="H295" s="59"/>
      <c r="I295" s="59"/>
    </row>
    <row r="296" spans="2:9" ht="19.5" customHeight="1">
      <c r="B296" s="59"/>
      <c r="C296" s="59"/>
      <c r="D296" s="58"/>
      <c r="E296" s="59"/>
      <c r="F296" s="59"/>
      <c r="G296" s="59"/>
      <c r="H296" s="59"/>
      <c r="I296" s="59"/>
    </row>
    <row r="297" spans="2:9" ht="19.5" customHeight="1">
      <c r="B297" s="59"/>
      <c r="C297" s="59"/>
      <c r="D297" s="58"/>
      <c r="E297" s="59"/>
      <c r="F297" s="59"/>
      <c r="G297" s="59"/>
      <c r="H297" s="59"/>
      <c r="I297" s="59"/>
    </row>
    <row r="298" spans="2:9" ht="19.5" customHeight="1">
      <c r="B298" s="59"/>
      <c r="C298" s="59"/>
      <c r="D298" s="58"/>
      <c r="E298" s="59"/>
      <c r="F298" s="59"/>
      <c r="G298" s="59"/>
      <c r="H298" s="59"/>
      <c r="I298" s="59"/>
    </row>
    <row r="299" spans="2:9" ht="19.5" customHeight="1">
      <c r="B299" s="59"/>
      <c r="C299" s="59"/>
      <c r="D299" s="58"/>
      <c r="E299" s="59"/>
      <c r="F299" s="59"/>
      <c r="G299" s="59"/>
      <c r="H299" s="59"/>
      <c r="I299" s="59"/>
    </row>
    <row r="300" spans="2:9" ht="19.5" customHeight="1">
      <c r="B300" s="59"/>
      <c r="C300" s="59"/>
      <c r="D300" s="58"/>
      <c r="E300" s="59"/>
      <c r="F300" s="59"/>
      <c r="G300" s="59"/>
      <c r="H300" s="59"/>
      <c r="I300" s="59"/>
    </row>
    <row r="301" spans="2:9" ht="19.5" customHeight="1">
      <c r="B301" s="59"/>
      <c r="C301" s="59"/>
      <c r="D301" s="58"/>
      <c r="E301" s="59"/>
      <c r="F301" s="59"/>
      <c r="G301" s="59"/>
      <c r="H301" s="59"/>
      <c r="I301" s="59"/>
    </row>
    <row r="302" spans="2:9" ht="19.5" customHeight="1">
      <c r="B302" s="59"/>
      <c r="C302" s="59"/>
      <c r="D302" s="58"/>
      <c r="E302" s="59"/>
      <c r="F302" s="59"/>
      <c r="G302" s="59"/>
      <c r="H302" s="59"/>
      <c r="I302" s="59"/>
    </row>
    <row r="303" spans="2:9" ht="19.5" customHeight="1">
      <c r="B303" s="59"/>
      <c r="C303" s="59"/>
      <c r="D303" s="58"/>
      <c r="E303" s="59"/>
      <c r="F303" s="59"/>
      <c r="G303" s="59"/>
      <c r="H303" s="59"/>
      <c r="I303" s="59"/>
    </row>
    <row r="304" spans="2:9" ht="19.5" customHeight="1">
      <c r="B304" s="59"/>
      <c r="C304" s="59"/>
      <c r="D304" s="58"/>
      <c r="E304" s="59"/>
      <c r="F304" s="59"/>
      <c r="G304" s="59"/>
      <c r="H304" s="59"/>
      <c r="I304" s="59"/>
    </row>
    <row r="305" spans="2:9" ht="19.5" customHeight="1">
      <c r="B305" s="59"/>
      <c r="C305" s="59"/>
      <c r="D305" s="58"/>
      <c r="E305" s="59"/>
      <c r="F305" s="59"/>
      <c r="G305" s="59"/>
      <c r="H305" s="59"/>
      <c r="I305" s="59"/>
    </row>
    <row r="306" spans="2:9" ht="19.5" customHeight="1">
      <c r="B306" s="59"/>
      <c r="C306" s="59"/>
      <c r="D306" s="58"/>
      <c r="E306" s="59"/>
      <c r="F306" s="59"/>
      <c r="G306" s="59"/>
      <c r="H306" s="59"/>
      <c r="I306" s="59"/>
    </row>
    <row r="307" spans="2:9" ht="19.5" customHeight="1">
      <c r="B307" s="59"/>
      <c r="C307" s="59"/>
      <c r="D307" s="58"/>
      <c r="E307" s="59"/>
      <c r="F307" s="59"/>
      <c r="G307" s="59"/>
      <c r="H307" s="59"/>
      <c r="I307" s="59"/>
    </row>
    <row r="308" spans="2:9" ht="19.5" customHeight="1">
      <c r="B308" s="59"/>
      <c r="C308" s="59"/>
      <c r="D308" s="58"/>
      <c r="E308" s="59"/>
      <c r="F308" s="59"/>
      <c r="G308" s="59"/>
      <c r="H308" s="59"/>
      <c r="I308" s="59"/>
    </row>
    <row r="309" spans="2:9" ht="19.5" customHeight="1">
      <c r="B309" s="59"/>
      <c r="C309" s="59"/>
      <c r="D309" s="58"/>
      <c r="E309" s="59"/>
      <c r="F309" s="59"/>
      <c r="G309" s="59"/>
      <c r="H309" s="59"/>
      <c r="I309" s="59"/>
    </row>
    <row r="310" spans="2:9" ht="19.5" customHeight="1">
      <c r="B310" s="59"/>
      <c r="C310" s="59"/>
      <c r="D310" s="58"/>
      <c r="E310" s="59"/>
      <c r="F310" s="59"/>
      <c r="G310" s="59"/>
      <c r="H310" s="59"/>
      <c r="I310" s="59"/>
    </row>
    <row r="311" spans="2:9" ht="19.5" customHeight="1">
      <c r="B311" s="59"/>
      <c r="C311" s="59"/>
      <c r="D311" s="58"/>
      <c r="E311" s="59"/>
      <c r="F311" s="59"/>
      <c r="G311" s="59"/>
      <c r="H311" s="59"/>
      <c r="I311" s="59"/>
    </row>
    <row r="312" spans="2:9" ht="19.5" customHeight="1">
      <c r="B312" s="59"/>
      <c r="C312" s="59"/>
      <c r="D312" s="58"/>
      <c r="E312" s="59"/>
      <c r="F312" s="59"/>
      <c r="G312" s="59"/>
      <c r="H312" s="59"/>
      <c r="I312" s="59"/>
    </row>
    <row r="313" spans="2:9" ht="19.5" customHeight="1">
      <c r="B313" s="59"/>
      <c r="C313" s="59"/>
      <c r="D313" s="58"/>
      <c r="E313" s="59"/>
      <c r="F313" s="59"/>
      <c r="G313" s="59"/>
      <c r="H313" s="59"/>
      <c r="I313" s="59"/>
    </row>
    <row r="314" spans="2:9" ht="19.5" customHeight="1">
      <c r="B314" s="59"/>
      <c r="C314" s="59"/>
      <c r="D314" s="58"/>
      <c r="E314" s="59"/>
      <c r="F314" s="59"/>
      <c r="G314" s="59"/>
      <c r="H314" s="59"/>
      <c r="I314" s="59"/>
    </row>
    <row r="315" spans="2:9" ht="19.5" customHeight="1">
      <c r="B315" s="59"/>
      <c r="C315" s="59"/>
      <c r="D315" s="58"/>
      <c r="E315" s="59"/>
      <c r="F315" s="59"/>
      <c r="G315" s="59"/>
      <c r="H315" s="59"/>
      <c r="I315" s="59"/>
    </row>
    <row r="316" spans="2:9" ht="19.5" customHeight="1">
      <c r="B316" s="59"/>
      <c r="C316" s="59"/>
      <c r="D316" s="58"/>
      <c r="E316" s="59"/>
      <c r="F316" s="59"/>
      <c r="G316" s="59"/>
      <c r="H316" s="59"/>
      <c r="I316" s="59"/>
    </row>
    <row r="317" spans="2:9" ht="19.5" customHeight="1">
      <c r="B317" s="59"/>
      <c r="C317" s="59"/>
      <c r="D317" s="58"/>
      <c r="E317" s="59"/>
      <c r="F317" s="59"/>
      <c r="G317" s="59"/>
      <c r="H317" s="59"/>
      <c r="I317" s="59"/>
    </row>
    <row r="318" spans="2:9" ht="19.5" customHeight="1">
      <c r="B318" s="59"/>
      <c r="C318" s="59"/>
      <c r="D318" s="58"/>
      <c r="E318" s="59"/>
      <c r="F318" s="59"/>
      <c r="G318" s="59"/>
      <c r="H318" s="59"/>
      <c r="I318" s="59"/>
    </row>
    <row r="319" spans="2:9" ht="19.5" customHeight="1">
      <c r="B319" s="59"/>
      <c r="C319" s="59"/>
      <c r="D319" s="58"/>
      <c r="E319" s="59"/>
      <c r="F319" s="59"/>
      <c r="G319" s="59"/>
      <c r="H319" s="59"/>
      <c r="I319" s="59"/>
    </row>
    <row r="320" spans="2:9" ht="19.5" customHeight="1">
      <c r="B320" s="59"/>
      <c r="C320" s="59"/>
      <c r="D320" s="58"/>
      <c r="E320" s="59"/>
      <c r="F320" s="59"/>
      <c r="G320" s="59"/>
      <c r="H320" s="59"/>
      <c r="I320" s="59"/>
    </row>
    <row r="321" spans="2:9" ht="19.5" customHeight="1">
      <c r="B321" s="59"/>
      <c r="C321" s="59"/>
      <c r="D321" s="58"/>
      <c r="E321" s="59"/>
      <c r="F321" s="59"/>
      <c r="G321" s="59"/>
      <c r="H321" s="59"/>
      <c r="I321" s="59"/>
    </row>
    <row r="322" spans="2:9" ht="19.5" customHeight="1">
      <c r="B322" s="59"/>
      <c r="C322" s="59"/>
      <c r="D322" s="58"/>
      <c r="E322" s="59"/>
      <c r="F322" s="59"/>
      <c r="G322" s="59"/>
      <c r="H322" s="59"/>
      <c r="I322" s="59"/>
    </row>
    <row r="323" spans="2:9" ht="19.5" customHeight="1">
      <c r="B323" s="59"/>
      <c r="C323" s="59"/>
      <c r="D323" s="58"/>
      <c r="E323" s="59"/>
      <c r="F323" s="59"/>
      <c r="G323" s="59"/>
      <c r="H323" s="59"/>
      <c r="I323" s="59"/>
    </row>
    <row r="324" spans="2:9" ht="19.5" customHeight="1">
      <c r="B324" s="59"/>
      <c r="C324" s="59"/>
      <c r="D324" s="58"/>
      <c r="E324" s="59"/>
      <c r="F324" s="59"/>
      <c r="G324" s="59"/>
      <c r="H324" s="59"/>
      <c r="I324" s="59"/>
    </row>
    <row r="325" spans="2:9" ht="19.5" customHeight="1">
      <c r="B325" s="59"/>
      <c r="C325" s="59"/>
      <c r="D325" s="58"/>
      <c r="E325" s="59"/>
      <c r="F325" s="59"/>
      <c r="G325" s="59"/>
      <c r="H325" s="59"/>
      <c r="I325" s="59"/>
    </row>
    <row r="326" spans="2:9" ht="19.5" customHeight="1">
      <c r="B326" s="59"/>
      <c r="C326" s="59"/>
      <c r="D326" s="58"/>
      <c r="E326" s="59"/>
      <c r="F326" s="59"/>
      <c r="G326" s="59"/>
      <c r="H326" s="59"/>
      <c r="I326" s="59"/>
    </row>
    <row r="327" spans="2:9" ht="19.5" customHeight="1">
      <c r="B327" s="59"/>
      <c r="C327" s="59"/>
      <c r="D327" s="58"/>
      <c r="E327" s="59"/>
      <c r="F327" s="59"/>
      <c r="G327" s="59"/>
      <c r="H327" s="59"/>
      <c r="I327" s="59"/>
    </row>
    <row r="328" spans="2:9" ht="19.5" customHeight="1">
      <c r="B328" s="59"/>
      <c r="C328" s="59"/>
      <c r="D328" s="58"/>
      <c r="E328" s="59"/>
      <c r="F328" s="59"/>
      <c r="G328" s="59"/>
      <c r="H328" s="59"/>
      <c r="I328" s="59"/>
    </row>
    <row r="329" spans="2:9" ht="19.5" customHeight="1">
      <c r="B329" s="59"/>
      <c r="C329" s="59"/>
      <c r="D329" s="58"/>
      <c r="E329" s="59"/>
      <c r="F329" s="59"/>
      <c r="G329" s="59"/>
      <c r="H329" s="59"/>
      <c r="I329" s="59"/>
    </row>
    <row r="330" spans="2:9" ht="19.5" customHeight="1">
      <c r="B330" s="59"/>
      <c r="C330" s="59"/>
      <c r="D330" s="58"/>
      <c r="E330" s="59"/>
      <c r="F330" s="59"/>
      <c r="G330" s="59"/>
      <c r="H330" s="59"/>
      <c r="I330" s="59"/>
    </row>
    <row r="331" spans="2:9" ht="19.5" customHeight="1">
      <c r="B331" s="59"/>
      <c r="C331" s="59"/>
      <c r="D331" s="58"/>
      <c r="E331" s="59"/>
      <c r="F331" s="59"/>
      <c r="G331" s="59"/>
      <c r="H331" s="59"/>
      <c r="I331" s="59"/>
    </row>
    <row r="332" spans="2:9" ht="19.5" customHeight="1">
      <c r="B332" s="59"/>
      <c r="C332" s="59"/>
      <c r="D332" s="58"/>
      <c r="E332" s="59"/>
      <c r="F332" s="59"/>
      <c r="G332" s="59"/>
      <c r="H332" s="59"/>
      <c r="I332" s="59"/>
    </row>
    <row r="333" spans="2:9" ht="19.5" customHeight="1">
      <c r="B333" s="59"/>
      <c r="C333" s="59"/>
      <c r="D333" s="58"/>
      <c r="E333" s="59"/>
      <c r="F333" s="59"/>
      <c r="G333" s="59"/>
      <c r="H333" s="59"/>
      <c r="I333" s="59"/>
    </row>
    <row r="334" spans="2:9" ht="19.5" customHeight="1">
      <c r="B334" s="59"/>
      <c r="C334" s="59"/>
      <c r="D334" s="58"/>
      <c r="E334" s="59"/>
      <c r="F334" s="59"/>
      <c r="G334" s="59"/>
      <c r="H334" s="59"/>
      <c r="I334" s="59"/>
    </row>
    <row r="335" spans="2:9" ht="19.5" customHeight="1">
      <c r="B335" s="59"/>
      <c r="C335" s="59"/>
      <c r="D335" s="58"/>
      <c r="E335" s="59"/>
      <c r="F335" s="59"/>
      <c r="G335" s="59"/>
      <c r="H335" s="59"/>
      <c r="I335" s="59"/>
    </row>
    <row r="336" spans="2:9" ht="19.5" customHeight="1">
      <c r="B336" s="59"/>
      <c r="C336" s="59"/>
      <c r="D336" s="58"/>
      <c r="E336" s="59"/>
      <c r="F336" s="59"/>
      <c r="G336" s="59"/>
      <c r="H336" s="59"/>
      <c r="I336" s="59"/>
    </row>
    <row r="337" spans="2:9" ht="19.5" customHeight="1">
      <c r="B337" s="59"/>
      <c r="C337" s="59"/>
      <c r="D337" s="58"/>
      <c r="E337" s="59"/>
      <c r="F337" s="59"/>
      <c r="G337" s="59"/>
      <c r="H337" s="59"/>
      <c r="I337" s="59"/>
    </row>
    <row r="338" spans="2:9" ht="19.5" customHeight="1">
      <c r="B338" s="59"/>
      <c r="C338" s="59"/>
      <c r="D338" s="58"/>
      <c r="E338" s="59"/>
      <c r="F338" s="59"/>
      <c r="G338" s="59"/>
      <c r="H338" s="59"/>
      <c r="I338" s="59"/>
    </row>
    <row r="339" spans="2:9" ht="19.5" customHeight="1">
      <c r="B339" s="59"/>
      <c r="C339" s="59"/>
      <c r="D339" s="58"/>
      <c r="E339" s="59"/>
      <c r="F339" s="59"/>
      <c r="G339" s="59"/>
      <c r="H339" s="59"/>
      <c r="I339" s="59"/>
    </row>
    <row r="340" spans="2:9" ht="19.5" customHeight="1">
      <c r="B340" s="59"/>
      <c r="C340" s="59"/>
      <c r="D340" s="58"/>
      <c r="E340" s="59"/>
      <c r="F340" s="59"/>
      <c r="G340" s="59"/>
      <c r="H340" s="59"/>
      <c r="I340" s="59"/>
    </row>
    <row r="341" spans="2:9" ht="19.5" customHeight="1">
      <c r="B341" s="59"/>
      <c r="C341" s="59"/>
      <c r="D341" s="58"/>
      <c r="E341" s="59"/>
      <c r="F341" s="59"/>
      <c r="G341" s="59"/>
      <c r="H341" s="59"/>
      <c r="I341" s="59"/>
    </row>
    <row r="342" spans="2:9" ht="19.5" customHeight="1">
      <c r="B342" s="59"/>
      <c r="C342" s="59"/>
      <c r="D342" s="58"/>
      <c r="E342" s="59"/>
      <c r="F342" s="59"/>
      <c r="G342" s="59"/>
      <c r="H342" s="59"/>
      <c r="I342" s="59"/>
    </row>
    <row r="343" spans="2:9" ht="19.5" customHeight="1">
      <c r="B343" s="59"/>
      <c r="C343" s="59"/>
      <c r="D343" s="58"/>
      <c r="E343" s="59"/>
      <c r="F343" s="59"/>
      <c r="G343" s="59"/>
      <c r="H343" s="59"/>
      <c r="I343" s="59"/>
    </row>
    <row r="344" spans="2:9" ht="19.5" customHeight="1">
      <c r="B344" s="59"/>
      <c r="C344" s="59"/>
      <c r="D344" s="58"/>
      <c r="E344" s="59"/>
      <c r="F344" s="59"/>
      <c r="G344" s="59"/>
      <c r="H344" s="59"/>
      <c r="I344" s="59"/>
    </row>
    <row r="345" spans="2:9" ht="19.5" customHeight="1">
      <c r="B345" s="59"/>
      <c r="C345" s="59"/>
      <c r="D345" s="58"/>
      <c r="E345" s="59"/>
      <c r="F345" s="59"/>
      <c r="G345" s="59"/>
      <c r="H345" s="59"/>
      <c r="I345" s="59"/>
    </row>
    <row r="346" spans="2:9" ht="19.5" customHeight="1">
      <c r="B346" s="59"/>
      <c r="C346" s="59"/>
      <c r="D346" s="58"/>
      <c r="E346" s="59"/>
      <c r="F346" s="59"/>
      <c r="G346" s="59"/>
      <c r="H346" s="59"/>
      <c r="I346" s="59"/>
    </row>
    <row r="347" spans="2:9" ht="19.5" customHeight="1">
      <c r="B347" s="59"/>
      <c r="C347" s="59"/>
      <c r="D347" s="58"/>
      <c r="E347" s="59"/>
      <c r="F347" s="59"/>
      <c r="G347" s="59"/>
      <c r="H347" s="59"/>
      <c r="I347" s="59"/>
    </row>
    <row r="348" spans="2:9" ht="19.5" customHeight="1">
      <c r="B348" s="59"/>
      <c r="C348" s="59"/>
      <c r="D348" s="58"/>
      <c r="E348" s="59"/>
      <c r="F348" s="59"/>
      <c r="G348" s="59"/>
      <c r="H348" s="59"/>
      <c r="I348" s="59"/>
    </row>
    <row r="349" spans="2:9" ht="19.5" customHeight="1">
      <c r="B349" s="59"/>
      <c r="C349" s="59"/>
      <c r="D349" s="58"/>
      <c r="E349" s="59"/>
      <c r="F349" s="59"/>
      <c r="G349" s="59"/>
      <c r="H349" s="59"/>
      <c r="I349" s="59"/>
    </row>
  </sheetData>
  <sheetProtection/>
  <mergeCells count="26">
    <mergeCell ref="X4:Y4"/>
    <mergeCell ref="B30:G30"/>
    <mergeCell ref="G87:G88"/>
    <mergeCell ref="G94:G95"/>
    <mergeCell ref="D89:F89"/>
    <mergeCell ref="B87:B88"/>
    <mergeCell ref="N4:O4"/>
    <mergeCell ref="P4:Q4"/>
    <mergeCell ref="R4:S4"/>
    <mergeCell ref="U4:W4"/>
    <mergeCell ref="F4:G4"/>
    <mergeCell ref="I4:K4"/>
    <mergeCell ref="L4:M4"/>
    <mergeCell ref="B80:G80"/>
    <mergeCell ref="D86:F86"/>
    <mergeCell ref="D87:F88"/>
    <mergeCell ref="D85:F85"/>
    <mergeCell ref="C87:C88"/>
    <mergeCell ref="B118:E118"/>
    <mergeCell ref="D90:F90"/>
    <mergeCell ref="D91:F91"/>
    <mergeCell ref="D92:F92"/>
    <mergeCell ref="D93:F93"/>
    <mergeCell ref="D94:F95"/>
    <mergeCell ref="B94:B95"/>
    <mergeCell ref="C94:C95"/>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AN114"/>
  <sheetViews>
    <sheetView tabSelected="1" zoomScalePageLayoutView="0" workbookViewId="0" topLeftCell="A1">
      <selection activeCell="H37" sqref="H37"/>
    </sheetView>
  </sheetViews>
  <sheetFormatPr defaultColWidth="9.140625" defaultRowHeight="12.75"/>
  <cols>
    <col min="3" max="3" width="29.28125" style="0" customWidth="1"/>
    <col min="4" max="4" width="21.28125" style="0" customWidth="1"/>
    <col min="7" max="7" width="12.8515625" style="0" customWidth="1"/>
    <col min="8" max="8" width="10.28125" style="0" customWidth="1"/>
    <col min="23" max="23" width="9.7109375" style="0" customWidth="1"/>
    <col min="24" max="24" width="16.421875" style="0" customWidth="1"/>
  </cols>
  <sheetData>
    <row r="2" ht="13.5" thickBot="1">
      <c r="Z2" s="59"/>
    </row>
    <row r="3" spans="1:35" ht="32.25" customHeight="1">
      <c r="A3" s="236" t="s">
        <v>223</v>
      </c>
      <c r="B3" s="237" t="s">
        <v>44</v>
      </c>
      <c r="C3" s="238" t="s">
        <v>45</v>
      </c>
      <c r="D3" s="238" t="s">
        <v>224</v>
      </c>
      <c r="E3" s="367" t="s">
        <v>251</v>
      </c>
      <c r="F3" s="367"/>
      <c r="G3" s="367"/>
      <c r="H3" s="367"/>
      <c r="I3" s="367"/>
      <c r="J3" s="367"/>
      <c r="K3" s="367"/>
      <c r="L3" s="367"/>
      <c r="M3" s="326" t="s">
        <v>225</v>
      </c>
      <c r="N3" s="326"/>
      <c r="O3" s="326"/>
      <c r="P3" s="326"/>
      <c r="Q3" s="326"/>
      <c r="R3" s="326"/>
      <c r="S3" s="326"/>
      <c r="T3" s="326"/>
      <c r="U3" s="326"/>
      <c r="V3" s="327" t="s">
        <v>227</v>
      </c>
      <c r="W3" s="328"/>
      <c r="X3" s="269" t="s">
        <v>4</v>
      </c>
      <c r="Z3" s="286"/>
      <c r="AA3" s="324"/>
      <c r="AB3" s="324"/>
      <c r="AC3" s="324"/>
      <c r="AD3" s="324"/>
      <c r="AE3" s="324"/>
      <c r="AF3" s="324"/>
      <c r="AG3" s="324"/>
      <c r="AH3" s="324"/>
      <c r="AI3" s="324"/>
    </row>
    <row r="4" spans="1:40" ht="87.75" customHeight="1">
      <c r="A4" s="205"/>
      <c r="B4" s="206"/>
      <c r="C4" s="206"/>
      <c r="D4" s="206"/>
      <c r="E4" s="207" t="s">
        <v>252</v>
      </c>
      <c r="F4" s="209" t="s">
        <v>226</v>
      </c>
      <c r="G4" s="209" t="s">
        <v>229</v>
      </c>
      <c r="H4" s="207" t="s">
        <v>335</v>
      </c>
      <c r="I4" s="207" t="s">
        <v>331</v>
      </c>
      <c r="J4" s="207" t="s">
        <v>336</v>
      </c>
      <c r="K4" s="207" t="s">
        <v>337</v>
      </c>
      <c r="L4" s="292" t="s">
        <v>334</v>
      </c>
      <c r="M4" s="207" t="s">
        <v>242</v>
      </c>
      <c r="N4" s="207" t="s">
        <v>243</v>
      </c>
      <c r="O4" s="207" t="s">
        <v>244</v>
      </c>
      <c r="P4" s="207" t="s">
        <v>245</v>
      </c>
      <c r="Q4" s="207" t="s">
        <v>246</v>
      </c>
      <c r="R4" s="207" t="s">
        <v>247</v>
      </c>
      <c r="S4" s="207" t="s">
        <v>248</v>
      </c>
      <c r="T4" s="208" t="s">
        <v>249</v>
      </c>
      <c r="U4" s="208" t="s">
        <v>250</v>
      </c>
      <c r="V4" s="268" t="s">
        <v>338</v>
      </c>
      <c r="W4" s="207" t="s">
        <v>339</v>
      </c>
      <c r="X4" s="209" t="s">
        <v>341</v>
      </c>
      <c r="Z4" s="287"/>
      <c r="AA4" s="107"/>
      <c r="AB4" s="107"/>
      <c r="AC4" s="107"/>
      <c r="AD4" s="107"/>
      <c r="AE4" s="107"/>
      <c r="AF4" s="107"/>
      <c r="AG4" s="107"/>
      <c r="AH4" s="288"/>
      <c r="AI4" s="288"/>
      <c r="AN4" s="59" t="s">
        <v>340</v>
      </c>
    </row>
    <row r="5" spans="1:40" ht="27.75" customHeight="1">
      <c r="A5" s="211">
        <v>1</v>
      </c>
      <c r="B5" s="212"/>
      <c r="C5" s="213"/>
      <c r="D5" s="213"/>
      <c r="E5" s="214" t="str">
        <f>D18</f>
        <v>Yes/No</v>
      </c>
      <c r="F5" s="214">
        <f>E37</f>
        <v>0</v>
      </c>
      <c r="G5" s="261">
        <f>E40</f>
        <v>0</v>
      </c>
      <c r="H5" s="214">
        <f>E35</f>
        <v>0</v>
      </c>
      <c r="I5" s="213">
        <f>F53</f>
        <v>0</v>
      </c>
      <c r="J5" s="213"/>
      <c r="K5" s="213"/>
      <c r="L5" s="291">
        <f>E35</f>
        <v>0</v>
      </c>
      <c r="M5" s="214" t="str">
        <f>D21</f>
        <v>Yes/No</v>
      </c>
      <c r="N5" s="214" t="str">
        <f>D22</f>
        <v>Yes/No</v>
      </c>
      <c r="O5" s="214" t="str">
        <f>D23</f>
        <v>Yes/No</v>
      </c>
      <c r="P5" s="214" t="str">
        <f>D24</f>
        <v>Yes/No</v>
      </c>
      <c r="Q5" s="214" t="str">
        <f>D25</f>
        <v>Yes/No</v>
      </c>
      <c r="R5" s="214" t="str">
        <f>D26</f>
        <v>Yes/No</v>
      </c>
      <c r="S5" s="214" t="str">
        <f>D27</f>
        <v>Yes/No</v>
      </c>
      <c r="T5" s="214" t="str">
        <f>D28</f>
        <v>Yes/No</v>
      </c>
      <c r="U5" s="214" t="str">
        <f>D29</f>
        <v>Yes/No</v>
      </c>
      <c r="V5" s="262">
        <f>E40</f>
        <v>0</v>
      </c>
      <c r="W5" s="263">
        <f>E41</f>
        <v>0</v>
      </c>
      <c r="X5" s="264">
        <f>F53</f>
        <v>0</v>
      </c>
      <c r="Z5" s="289"/>
      <c r="AA5" s="290"/>
      <c r="AB5" s="290"/>
      <c r="AC5" s="290"/>
      <c r="AD5" s="290"/>
      <c r="AE5" s="290"/>
      <c r="AF5" s="290"/>
      <c r="AG5" s="290"/>
      <c r="AH5" s="290"/>
      <c r="AI5" s="290"/>
      <c r="AN5" t="e">
        <f>0.9+0.1*((H5-MIN(E$6:E$12))/(MAX(E$6:E$12)-MIN(E$6:E$12)))</f>
        <v>#DIV/0!</v>
      </c>
    </row>
    <row r="11" spans="2:10" ht="19.5" customHeight="1">
      <c r="B11" s="300" t="s">
        <v>365</v>
      </c>
      <c r="C11" s="301"/>
      <c r="D11" s="301"/>
      <c r="E11" s="301"/>
      <c r="F11" s="301"/>
      <c r="G11" s="301"/>
      <c r="H11" s="301"/>
      <c r="I11" s="301"/>
      <c r="J11" s="301"/>
    </row>
    <row r="12" ht="19.5" customHeight="1">
      <c r="B12" s="293" t="s">
        <v>253</v>
      </c>
    </row>
    <row r="13" ht="19.5" customHeight="1">
      <c r="B13" s="293" t="s">
        <v>254</v>
      </c>
    </row>
    <row r="14" ht="19.5" customHeight="1" thickBot="1">
      <c r="B14" s="371" t="s">
        <v>371</v>
      </c>
    </row>
    <row r="15" spans="1:4" ht="19.5" customHeight="1" thickBot="1">
      <c r="A15" s="59" t="s">
        <v>357</v>
      </c>
      <c r="B15" s="242" t="s">
        <v>255</v>
      </c>
      <c r="C15" s="243" t="s">
        <v>256</v>
      </c>
      <c r="D15" s="243" t="s">
        <v>257</v>
      </c>
    </row>
    <row r="16" spans="2:6" ht="27" customHeight="1" thickBot="1">
      <c r="B16" s="247">
        <v>1</v>
      </c>
      <c r="C16" s="70" t="s">
        <v>258</v>
      </c>
      <c r="D16" s="71"/>
      <c r="E16" s="59"/>
      <c r="F16" s="59"/>
    </row>
    <row r="17" spans="2:6" ht="19.5" customHeight="1" thickBot="1">
      <c r="B17" s="247">
        <v>2</v>
      </c>
      <c r="C17" s="70" t="s">
        <v>259</v>
      </c>
      <c r="D17" s="71"/>
      <c r="E17" s="59"/>
      <c r="F17" s="59"/>
    </row>
    <row r="18" spans="2:6" ht="19.5" customHeight="1" thickBot="1">
      <c r="B18" s="247">
        <v>3</v>
      </c>
      <c r="C18" s="70" t="s">
        <v>260</v>
      </c>
      <c r="D18" s="256" t="s">
        <v>261</v>
      </c>
      <c r="E18" s="59"/>
      <c r="F18" s="59"/>
    </row>
    <row r="19" spans="2:6" ht="19.5" customHeight="1" thickBot="1">
      <c r="B19" s="247">
        <v>4</v>
      </c>
      <c r="C19" s="70" t="s">
        <v>262</v>
      </c>
      <c r="D19" s="71"/>
      <c r="E19" s="59"/>
      <c r="F19" s="59"/>
    </row>
    <row r="20" spans="2:6" ht="19.5" customHeight="1" thickBot="1">
      <c r="B20" s="247">
        <v>5</v>
      </c>
      <c r="C20" s="70" t="s">
        <v>263</v>
      </c>
      <c r="D20" s="71"/>
      <c r="E20" s="59"/>
      <c r="F20" s="59"/>
    </row>
    <row r="21" spans="2:6" ht="19.5" customHeight="1" thickBot="1">
      <c r="B21" s="248">
        <v>5.1</v>
      </c>
      <c r="C21" s="70" t="s">
        <v>264</v>
      </c>
      <c r="D21" s="256" t="s">
        <v>261</v>
      </c>
      <c r="E21" s="59"/>
      <c r="F21" s="59"/>
    </row>
    <row r="22" spans="2:6" ht="19.5" customHeight="1" thickBot="1">
      <c r="B22" s="248">
        <v>5.2</v>
      </c>
      <c r="C22" s="70" t="s">
        <v>265</v>
      </c>
      <c r="D22" s="256" t="s">
        <v>261</v>
      </c>
      <c r="E22" s="59"/>
      <c r="F22" s="59"/>
    </row>
    <row r="23" spans="2:6" ht="19.5" customHeight="1" thickBot="1">
      <c r="B23" s="248">
        <v>5.3</v>
      </c>
      <c r="C23" s="70" t="s">
        <v>266</v>
      </c>
      <c r="D23" s="256" t="s">
        <v>261</v>
      </c>
      <c r="E23" s="59"/>
      <c r="F23" s="59"/>
    </row>
    <row r="24" spans="2:6" ht="19.5" customHeight="1" thickBot="1">
      <c r="B24" s="248">
        <v>5.4</v>
      </c>
      <c r="C24" s="70" t="s">
        <v>267</v>
      </c>
      <c r="D24" s="79" t="s">
        <v>261</v>
      </c>
      <c r="E24" s="59"/>
      <c r="F24" s="59"/>
    </row>
    <row r="25" spans="2:6" ht="19.5" customHeight="1" thickBot="1">
      <c r="B25" s="248">
        <v>5.5</v>
      </c>
      <c r="C25" s="70" t="s">
        <v>268</v>
      </c>
      <c r="D25" s="79" t="s">
        <v>261</v>
      </c>
      <c r="E25" s="59"/>
      <c r="F25" s="59"/>
    </row>
    <row r="26" spans="2:6" ht="19.5" customHeight="1" thickBot="1">
      <c r="B26" s="248">
        <v>5.6</v>
      </c>
      <c r="C26" s="70" t="s">
        <v>269</v>
      </c>
      <c r="D26" s="79" t="s">
        <v>261</v>
      </c>
      <c r="E26" s="59"/>
      <c r="F26" s="59"/>
    </row>
    <row r="27" spans="2:6" ht="19.5" customHeight="1" thickBot="1">
      <c r="B27" s="248">
        <v>5.7</v>
      </c>
      <c r="C27" s="70" t="s">
        <v>300</v>
      </c>
      <c r="D27" s="79" t="s">
        <v>261</v>
      </c>
      <c r="E27" s="59"/>
      <c r="F27" s="59"/>
    </row>
    <row r="28" spans="2:6" ht="19.5" customHeight="1" thickBot="1">
      <c r="B28" s="248">
        <v>5.8</v>
      </c>
      <c r="C28" s="70" t="s">
        <v>270</v>
      </c>
      <c r="D28" s="79" t="s">
        <v>261</v>
      </c>
      <c r="E28" s="59"/>
      <c r="F28" s="59"/>
    </row>
    <row r="29" spans="2:6" ht="19.5" customHeight="1" thickBot="1">
      <c r="B29" s="248">
        <v>5.9</v>
      </c>
      <c r="C29" s="70" t="s">
        <v>271</v>
      </c>
      <c r="D29" s="256" t="s">
        <v>261</v>
      </c>
      <c r="E29" s="59"/>
      <c r="F29" s="59"/>
    </row>
    <row r="30" spans="2:6" ht="35.25" customHeight="1" thickBot="1">
      <c r="B30" s="247">
        <v>6</v>
      </c>
      <c r="C30" s="70" t="s">
        <v>272</v>
      </c>
      <c r="D30" s="256"/>
      <c r="E30" s="59"/>
      <c r="F30" s="59"/>
    </row>
    <row r="31" spans="2:6" ht="32.25" customHeight="1" thickBot="1">
      <c r="B31" s="247">
        <v>7</v>
      </c>
      <c r="C31" s="70" t="s">
        <v>273</v>
      </c>
      <c r="D31" s="70"/>
      <c r="E31" s="59"/>
      <c r="F31" s="59"/>
    </row>
    <row r="32" spans="2:6" ht="19.5" customHeight="1">
      <c r="B32" s="69"/>
      <c r="C32" s="59"/>
      <c r="D32" s="59"/>
      <c r="E32" s="59"/>
      <c r="F32" s="59"/>
    </row>
    <row r="33" spans="2:6" ht="19.5" customHeight="1">
      <c r="B33" s="69"/>
      <c r="C33" s="59"/>
      <c r="D33" s="59"/>
      <c r="E33" s="59"/>
      <c r="F33" s="59"/>
    </row>
    <row r="34" spans="1:5" ht="19.5" customHeight="1">
      <c r="A34" s="59" t="s">
        <v>363</v>
      </c>
      <c r="B34" s="257" t="s">
        <v>274</v>
      </c>
      <c r="C34" s="102" t="s">
        <v>256</v>
      </c>
      <c r="D34" s="54" t="s">
        <v>62</v>
      </c>
      <c r="E34" s="54" t="s">
        <v>366</v>
      </c>
    </row>
    <row r="35" spans="2:5" ht="28.5" customHeight="1">
      <c r="B35" s="257">
        <v>1</v>
      </c>
      <c r="C35" s="102" t="s">
        <v>275</v>
      </c>
      <c r="D35" s="103"/>
      <c r="E35" s="258"/>
    </row>
    <row r="36" spans="2:5" ht="27" customHeight="1">
      <c r="B36" s="257">
        <v>2</v>
      </c>
      <c r="C36" s="102" t="s">
        <v>322</v>
      </c>
      <c r="D36" s="103"/>
      <c r="E36" s="103"/>
    </row>
    <row r="37" spans="2:5" ht="37.5" customHeight="1">
      <c r="B37" s="257">
        <v>3</v>
      </c>
      <c r="C37" s="102" t="s">
        <v>323</v>
      </c>
      <c r="D37" s="103"/>
      <c r="E37" s="258"/>
    </row>
    <row r="38" spans="2:5" ht="27" customHeight="1">
      <c r="B38" s="257">
        <v>4</v>
      </c>
      <c r="C38" s="102" t="s">
        <v>324</v>
      </c>
      <c r="D38" s="102"/>
      <c r="E38" s="102"/>
    </row>
    <row r="39" spans="2:5" ht="26.25" customHeight="1">
      <c r="B39" s="257">
        <v>5</v>
      </c>
      <c r="C39" s="102" t="s">
        <v>325</v>
      </c>
      <c r="D39" s="102"/>
      <c r="E39" s="102"/>
    </row>
    <row r="40" spans="2:5" ht="40.5" customHeight="1">
      <c r="B40" s="257">
        <v>6</v>
      </c>
      <c r="C40" s="102" t="s">
        <v>329</v>
      </c>
      <c r="D40" s="55"/>
      <c r="E40" s="56"/>
    </row>
    <row r="41" spans="2:5" ht="72" customHeight="1">
      <c r="B41" s="257">
        <v>8</v>
      </c>
      <c r="C41" s="102" t="s">
        <v>330</v>
      </c>
      <c r="D41" s="55"/>
      <c r="E41" s="56"/>
    </row>
    <row r="42" spans="2:6" ht="19.5" customHeight="1">
      <c r="B42" s="66" t="s">
        <v>280</v>
      </c>
      <c r="C42" s="59"/>
      <c r="D42" s="59"/>
      <c r="E42" s="59"/>
      <c r="F42" s="59"/>
    </row>
    <row r="43" spans="2:6" ht="19.5" customHeight="1">
      <c r="B43" s="250"/>
      <c r="C43" s="59"/>
      <c r="D43" s="59"/>
      <c r="E43" s="59"/>
      <c r="F43" s="59"/>
    </row>
    <row r="44" spans="1:6" ht="19.5" customHeight="1">
      <c r="A44" s="59" t="s">
        <v>364</v>
      </c>
      <c r="B44" s="102" t="s">
        <v>281</v>
      </c>
      <c r="C44" s="102" t="s">
        <v>102</v>
      </c>
      <c r="D44" s="102" t="s">
        <v>103</v>
      </c>
      <c r="E44" s="54" t="s">
        <v>62</v>
      </c>
      <c r="F44" s="54" t="s">
        <v>366</v>
      </c>
    </row>
    <row r="45" spans="2:6" ht="19.5" customHeight="1">
      <c r="B45" s="346">
        <v>1</v>
      </c>
      <c r="C45" s="346" t="s">
        <v>304</v>
      </c>
      <c r="D45" s="346" t="s">
        <v>104</v>
      </c>
      <c r="E45" s="346"/>
      <c r="F45" s="360"/>
    </row>
    <row r="46" spans="2:6" ht="19.5" customHeight="1">
      <c r="B46" s="346"/>
      <c r="C46" s="346"/>
      <c r="D46" s="346"/>
      <c r="E46" s="346"/>
      <c r="F46" s="360"/>
    </row>
    <row r="47" spans="2:6" ht="19.5" customHeight="1">
      <c r="B47" s="102">
        <v>4</v>
      </c>
      <c r="C47" s="102" t="s">
        <v>305</v>
      </c>
      <c r="D47" s="102" t="s">
        <v>104</v>
      </c>
      <c r="E47" s="102"/>
      <c r="F47" s="259"/>
    </row>
    <row r="48" spans="2:6" ht="19.5" customHeight="1">
      <c r="B48" s="102">
        <v>5</v>
      </c>
      <c r="C48" s="102" t="s">
        <v>306</v>
      </c>
      <c r="D48" s="102" t="s">
        <v>282</v>
      </c>
      <c r="E48" s="102"/>
      <c r="F48" s="259"/>
    </row>
    <row r="49" spans="2:6" ht="19.5" customHeight="1">
      <c r="B49" s="102">
        <v>6</v>
      </c>
      <c r="C49" s="102" t="s">
        <v>307</v>
      </c>
      <c r="D49" s="102" t="s">
        <v>282</v>
      </c>
      <c r="E49" s="102"/>
      <c r="F49" s="259"/>
    </row>
    <row r="50" spans="2:6" ht="26.25" customHeight="1">
      <c r="B50" s="257">
        <v>7</v>
      </c>
      <c r="C50" s="102" t="s">
        <v>326</v>
      </c>
      <c r="D50" s="55" t="s">
        <v>109</v>
      </c>
      <c r="E50" s="260">
        <f>_xlfn.IFERROR(E48/E49,0)</f>
        <v>0</v>
      </c>
      <c r="F50" s="260">
        <f>_xlfn.IFERROR(F48/F49,0)</f>
        <v>0</v>
      </c>
    </row>
    <row r="51" spans="2:6" ht="24.75" customHeight="1">
      <c r="B51" s="257">
        <v>8</v>
      </c>
      <c r="C51" s="102" t="s">
        <v>327</v>
      </c>
      <c r="D51" s="55" t="s">
        <v>104</v>
      </c>
      <c r="E51" s="260">
        <f>E47*E50</f>
        <v>0</v>
      </c>
      <c r="F51" s="260">
        <f>F47*F50</f>
        <v>0</v>
      </c>
    </row>
    <row r="52" spans="2:6" ht="19.5" customHeight="1">
      <c r="B52" s="257">
        <v>9</v>
      </c>
      <c r="C52" s="102" t="s">
        <v>186</v>
      </c>
      <c r="D52" s="102" t="s">
        <v>104</v>
      </c>
      <c r="E52" s="260">
        <f>E45-E51</f>
        <v>0</v>
      </c>
      <c r="F52" s="260">
        <f>F45-F51</f>
        <v>0</v>
      </c>
    </row>
    <row r="53" spans="2:6" ht="19.5" customHeight="1">
      <c r="B53" s="257">
        <v>10</v>
      </c>
      <c r="C53" s="102" t="s">
        <v>328</v>
      </c>
      <c r="D53" s="55" t="s">
        <v>109</v>
      </c>
      <c r="E53" s="55">
        <f>_xlfn.IFERROR((1-(E51/E45))*100,0)</f>
        <v>0</v>
      </c>
      <c r="F53" s="56">
        <f>_xlfn.IFERROR((1-(F51/F45))*100,0)</f>
        <v>0</v>
      </c>
    </row>
    <row r="54" spans="2:6" ht="19.5" customHeight="1">
      <c r="B54" s="61"/>
      <c r="C54" s="59"/>
      <c r="D54" s="59"/>
      <c r="E54" s="59"/>
      <c r="F54" s="59"/>
    </row>
    <row r="55" spans="2:6" ht="19.5" customHeight="1">
      <c r="B55" s="72"/>
      <c r="C55" s="59"/>
      <c r="D55" s="59"/>
      <c r="E55" s="59"/>
      <c r="F55" s="59"/>
    </row>
    <row r="56" spans="2:6" ht="19.5" customHeight="1">
      <c r="B56" s="72"/>
      <c r="C56" s="59"/>
      <c r="D56" s="59"/>
      <c r="E56" s="59"/>
      <c r="F56" s="59"/>
    </row>
    <row r="57" spans="2:6" ht="19.5" customHeight="1">
      <c r="B57" s="59"/>
      <c r="C57" s="59"/>
      <c r="D57" s="59"/>
      <c r="E57" s="59"/>
      <c r="F57" s="59"/>
    </row>
    <row r="58" spans="2:6" ht="19.5" customHeight="1">
      <c r="B58" s="250" t="s">
        <v>309</v>
      </c>
      <c r="C58" s="59"/>
      <c r="D58" s="59"/>
      <c r="E58" s="59"/>
      <c r="F58" s="59"/>
    </row>
    <row r="59" spans="2:6" ht="19.5" customHeight="1">
      <c r="B59" s="111" t="s">
        <v>283</v>
      </c>
      <c r="C59" s="59"/>
      <c r="D59" s="59"/>
      <c r="E59" s="59"/>
      <c r="F59" s="59"/>
    </row>
    <row r="60" spans="2:6" ht="19.5" customHeight="1">
      <c r="B60" s="111" t="s">
        <v>284</v>
      </c>
      <c r="C60" s="59"/>
      <c r="D60" s="59"/>
      <c r="E60" s="59"/>
      <c r="F60" s="59"/>
    </row>
    <row r="61" spans="2:6" ht="19.5" customHeight="1">
      <c r="B61" s="69"/>
      <c r="C61" s="59"/>
      <c r="D61" s="59"/>
      <c r="E61" s="59"/>
      <c r="F61" s="59"/>
    </row>
    <row r="62" spans="2:7" ht="19.5" customHeight="1">
      <c r="B62" s="111" t="s">
        <v>285</v>
      </c>
      <c r="C62" s="59"/>
      <c r="D62" s="294"/>
      <c r="E62" s="295"/>
      <c r="F62" s="295"/>
      <c r="G62" s="296"/>
    </row>
    <row r="63" spans="2:6" ht="19.5" customHeight="1" thickBot="1">
      <c r="B63" s="68"/>
      <c r="C63" s="59"/>
      <c r="D63" s="59"/>
      <c r="E63" s="59"/>
      <c r="F63" s="59"/>
    </row>
    <row r="64" spans="2:7" ht="25.5" customHeight="1" thickBot="1">
      <c r="B64" s="252" t="s">
        <v>255</v>
      </c>
      <c r="C64" s="253" t="s">
        <v>256</v>
      </c>
      <c r="D64" s="357" t="s">
        <v>286</v>
      </c>
      <c r="E64" s="358"/>
      <c r="F64" s="359"/>
      <c r="G64" s="244" t="s">
        <v>287</v>
      </c>
    </row>
    <row r="65" spans="2:7" ht="27.75" customHeight="1" thickBot="1">
      <c r="B65" s="247"/>
      <c r="C65" s="70"/>
      <c r="D65" s="71" t="s">
        <v>288</v>
      </c>
      <c r="E65" s="71" t="s">
        <v>289</v>
      </c>
      <c r="F65" s="71" t="s">
        <v>290</v>
      </c>
      <c r="G65" s="245"/>
    </row>
    <row r="66" spans="2:7" ht="19.5" customHeight="1" thickBot="1">
      <c r="B66" s="247">
        <v>1</v>
      </c>
      <c r="C66" s="70" t="s">
        <v>258</v>
      </c>
      <c r="D66" s="71"/>
      <c r="E66" s="71"/>
      <c r="F66" s="71"/>
      <c r="G66" s="245"/>
    </row>
    <row r="67" spans="2:7" ht="19.5" customHeight="1" thickBot="1">
      <c r="B67" s="247">
        <v>2</v>
      </c>
      <c r="C67" s="70" t="s">
        <v>259</v>
      </c>
      <c r="D67" s="71"/>
      <c r="E67" s="71"/>
      <c r="F67" s="71"/>
      <c r="G67" s="245"/>
    </row>
    <row r="68" spans="2:7" ht="19.5" customHeight="1" thickBot="1">
      <c r="B68" s="247">
        <v>3</v>
      </c>
      <c r="C68" s="70" t="s">
        <v>260</v>
      </c>
      <c r="D68" s="71"/>
      <c r="E68" s="71"/>
      <c r="F68" s="71"/>
      <c r="G68" s="245"/>
    </row>
    <row r="69" spans="2:7" ht="19.5" customHeight="1" thickBot="1">
      <c r="B69" s="247">
        <v>4</v>
      </c>
      <c r="C69" s="70" t="s">
        <v>262</v>
      </c>
      <c r="D69" s="71"/>
      <c r="E69" s="71"/>
      <c r="F69" s="71"/>
      <c r="G69" s="245"/>
    </row>
    <row r="70" spans="2:7" ht="19.5" customHeight="1" thickBot="1">
      <c r="B70" s="248">
        <v>4.1</v>
      </c>
      <c r="C70" s="70" t="s">
        <v>291</v>
      </c>
      <c r="D70" s="71"/>
      <c r="E70" s="71"/>
      <c r="F70" s="71"/>
      <c r="G70" s="245"/>
    </row>
    <row r="71" spans="2:7" ht="27.75" customHeight="1" thickBot="1">
      <c r="B71" s="248">
        <v>4.2</v>
      </c>
      <c r="C71" s="70" t="s">
        <v>292</v>
      </c>
      <c r="D71" s="71"/>
      <c r="E71" s="71"/>
      <c r="F71" s="71"/>
      <c r="G71" s="245"/>
    </row>
    <row r="72" spans="2:7" ht="57" customHeight="1" thickBot="1">
      <c r="B72" s="247">
        <v>5</v>
      </c>
      <c r="C72" s="71" t="s">
        <v>310</v>
      </c>
      <c r="D72" s="71"/>
      <c r="E72" s="71"/>
      <c r="F72" s="71"/>
      <c r="G72" s="245"/>
    </row>
    <row r="73" spans="2:7" ht="49.5" customHeight="1" thickBot="1">
      <c r="B73" s="248">
        <v>5.1</v>
      </c>
      <c r="C73" s="70" t="s">
        <v>264</v>
      </c>
      <c r="D73" s="71"/>
      <c r="E73" s="71"/>
      <c r="F73" s="71"/>
      <c r="G73" s="245"/>
    </row>
    <row r="74" spans="2:7" ht="19.5" customHeight="1" thickBot="1">
      <c r="B74" s="248">
        <v>5.2</v>
      </c>
      <c r="C74" s="70" t="s">
        <v>265</v>
      </c>
      <c r="D74" s="70"/>
      <c r="E74" s="70"/>
      <c r="F74" s="70"/>
      <c r="G74" s="51"/>
    </row>
    <row r="75" spans="2:7" ht="19.5" customHeight="1" thickBot="1">
      <c r="B75" s="248">
        <v>5.3</v>
      </c>
      <c r="C75" s="70" t="s">
        <v>266</v>
      </c>
      <c r="D75" s="70"/>
      <c r="E75" s="70"/>
      <c r="F75" s="70"/>
      <c r="G75" s="51"/>
    </row>
    <row r="76" spans="2:7" ht="19.5" customHeight="1" thickBot="1">
      <c r="B76" s="248">
        <v>5.4</v>
      </c>
      <c r="C76" s="70" t="s">
        <v>267</v>
      </c>
      <c r="D76" s="52"/>
      <c r="E76" s="52"/>
      <c r="F76" s="52"/>
      <c r="G76" s="50"/>
    </row>
    <row r="77" spans="2:7" ht="19.5" customHeight="1" thickBot="1">
      <c r="B77" s="248">
        <v>5.5</v>
      </c>
      <c r="C77" s="70" t="s">
        <v>268</v>
      </c>
      <c r="D77" s="52"/>
      <c r="E77" s="52"/>
      <c r="F77" s="52"/>
      <c r="G77" s="50"/>
    </row>
    <row r="78" spans="2:7" ht="19.5" customHeight="1" thickBot="1">
      <c r="B78" s="248">
        <v>5.6</v>
      </c>
      <c r="C78" s="70" t="s">
        <v>269</v>
      </c>
      <c r="D78" s="52"/>
      <c r="E78" s="52"/>
      <c r="F78" s="52"/>
      <c r="G78" s="50"/>
    </row>
    <row r="79" spans="2:7" ht="19.5" customHeight="1" thickBot="1">
      <c r="B79" s="248">
        <v>5.7</v>
      </c>
      <c r="C79" s="70" t="s">
        <v>300</v>
      </c>
      <c r="D79" s="52"/>
      <c r="E79" s="52"/>
      <c r="F79" s="52"/>
      <c r="G79" s="50"/>
    </row>
    <row r="80" spans="2:7" ht="19.5" customHeight="1" thickBot="1">
      <c r="B80" s="248">
        <v>5.8</v>
      </c>
      <c r="C80" s="70" t="s">
        <v>270</v>
      </c>
      <c r="D80" s="52"/>
      <c r="E80" s="52"/>
      <c r="F80" s="52"/>
      <c r="G80" s="50"/>
    </row>
    <row r="81" spans="2:7" ht="19.5" customHeight="1" thickBot="1">
      <c r="B81" s="248">
        <v>5.9</v>
      </c>
      <c r="C81" s="70" t="s">
        <v>271</v>
      </c>
      <c r="D81" s="70"/>
      <c r="E81" s="70"/>
      <c r="F81" s="70"/>
      <c r="G81" s="51"/>
    </row>
    <row r="82" spans="2:7" ht="19.5" customHeight="1" thickBot="1">
      <c r="B82" s="247">
        <v>6</v>
      </c>
      <c r="C82" s="70" t="s">
        <v>311</v>
      </c>
      <c r="D82" s="70"/>
      <c r="E82" s="70"/>
      <c r="F82" s="70"/>
      <c r="G82" s="51"/>
    </row>
    <row r="83" spans="2:7" ht="19.5" customHeight="1" thickBot="1">
      <c r="B83" s="247">
        <v>7</v>
      </c>
      <c r="C83" s="70" t="s">
        <v>273</v>
      </c>
      <c r="D83" s="70"/>
      <c r="E83" s="70"/>
      <c r="F83" s="70"/>
      <c r="G83" s="51"/>
    </row>
    <row r="84" spans="2:7" ht="19.5" customHeight="1" thickBot="1">
      <c r="B84" s="254">
        <v>8</v>
      </c>
      <c r="C84" s="71" t="s">
        <v>293</v>
      </c>
      <c r="D84" s="70"/>
      <c r="E84" s="70"/>
      <c r="F84" s="70"/>
      <c r="G84" s="51"/>
    </row>
    <row r="85" spans="2:7" ht="19.5" customHeight="1" thickBot="1">
      <c r="B85" s="248">
        <v>8.1</v>
      </c>
      <c r="C85" s="70" t="s">
        <v>275</v>
      </c>
      <c r="D85" s="71"/>
      <c r="E85" s="71"/>
      <c r="F85" s="71"/>
      <c r="G85" s="245"/>
    </row>
    <row r="86" spans="2:7" ht="19.5" customHeight="1" thickBot="1">
      <c r="B86" s="248">
        <v>8.2</v>
      </c>
      <c r="C86" s="70" t="s">
        <v>276</v>
      </c>
      <c r="D86" s="71"/>
      <c r="E86" s="71"/>
      <c r="F86" s="71"/>
      <c r="G86" s="245"/>
    </row>
    <row r="87" spans="2:7" ht="19.5" customHeight="1" thickBot="1">
      <c r="B87" s="248">
        <v>8.3</v>
      </c>
      <c r="C87" s="70" t="s">
        <v>312</v>
      </c>
      <c r="D87" s="71"/>
      <c r="E87" s="71"/>
      <c r="F87" s="71"/>
      <c r="G87" s="245"/>
    </row>
    <row r="88" spans="2:7" ht="19.5" customHeight="1" thickBot="1">
      <c r="B88" s="248">
        <v>8.4</v>
      </c>
      <c r="C88" s="70" t="s">
        <v>277</v>
      </c>
      <c r="D88" s="71"/>
      <c r="E88" s="71"/>
      <c r="F88" s="71"/>
      <c r="G88" s="245"/>
    </row>
    <row r="89" spans="2:7" ht="19.5" customHeight="1" thickBot="1">
      <c r="B89" s="248">
        <v>8.5</v>
      </c>
      <c r="C89" s="70" t="s">
        <v>278</v>
      </c>
      <c r="D89" s="71"/>
      <c r="E89" s="71"/>
      <c r="F89" s="71"/>
      <c r="G89" s="245"/>
    </row>
    <row r="90" spans="2:7" ht="19.5" customHeight="1" thickBot="1">
      <c r="B90" s="248">
        <v>8.6</v>
      </c>
      <c r="C90" s="70" t="s">
        <v>313</v>
      </c>
      <c r="D90" s="71"/>
      <c r="E90" s="71"/>
      <c r="F90" s="71"/>
      <c r="G90" s="245"/>
    </row>
    <row r="91" spans="2:7" ht="19.5" customHeight="1" thickBot="1">
      <c r="B91" s="254">
        <v>9</v>
      </c>
      <c r="C91" s="71" t="s">
        <v>294</v>
      </c>
      <c r="D91" s="71"/>
      <c r="E91" s="71"/>
      <c r="F91" s="71"/>
      <c r="G91" s="245"/>
    </row>
    <row r="92" spans="2:7" ht="19.5" customHeight="1" thickBot="1">
      <c r="B92" s="248">
        <v>9.1</v>
      </c>
      <c r="C92" s="70" t="s">
        <v>301</v>
      </c>
      <c r="D92" s="70"/>
      <c r="E92" s="70"/>
      <c r="F92" s="70"/>
      <c r="G92" s="51"/>
    </row>
    <row r="93" spans="2:7" ht="19.5" customHeight="1" thickBot="1">
      <c r="B93" s="248">
        <v>9.2</v>
      </c>
      <c r="C93" s="70" t="s">
        <v>279</v>
      </c>
      <c r="D93" s="70"/>
      <c r="E93" s="70"/>
      <c r="F93" s="70"/>
      <c r="G93" s="51"/>
    </row>
    <row r="94" spans="2:7" ht="19.5" customHeight="1" thickBot="1">
      <c r="B94" s="248">
        <v>9.3</v>
      </c>
      <c r="C94" s="70" t="s">
        <v>314</v>
      </c>
      <c r="D94" s="52"/>
      <c r="E94" s="52"/>
      <c r="F94" s="52"/>
      <c r="G94" s="50"/>
    </row>
    <row r="95" spans="2:7" ht="19.5" customHeight="1" thickBot="1">
      <c r="B95" s="248">
        <v>9.4</v>
      </c>
      <c r="C95" s="70" t="s">
        <v>302</v>
      </c>
      <c r="D95" s="52"/>
      <c r="E95" s="52"/>
      <c r="F95" s="52"/>
      <c r="G95" s="50"/>
    </row>
    <row r="96" spans="2:7" ht="19.5" customHeight="1" thickBot="1">
      <c r="B96" s="248">
        <v>9.5</v>
      </c>
      <c r="C96" s="70" t="s">
        <v>303</v>
      </c>
      <c r="D96" s="52"/>
      <c r="E96" s="52"/>
      <c r="F96" s="52"/>
      <c r="G96" s="50"/>
    </row>
    <row r="97" spans="2:7" ht="19.5" customHeight="1" thickBot="1">
      <c r="B97" s="248">
        <v>9.6</v>
      </c>
      <c r="C97" s="70" t="s">
        <v>315</v>
      </c>
      <c r="D97" s="52"/>
      <c r="E97" s="52"/>
      <c r="F97" s="52"/>
      <c r="G97" s="50"/>
    </row>
    <row r="98" spans="2:7" ht="19.5" customHeight="1" thickBot="1">
      <c r="B98" s="248">
        <v>9.7</v>
      </c>
      <c r="C98" s="70" t="s">
        <v>316</v>
      </c>
      <c r="D98" s="52"/>
      <c r="E98" s="52"/>
      <c r="F98" s="52"/>
      <c r="G98" s="50"/>
    </row>
    <row r="99" spans="2:7" ht="19.5" customHeight="1" thickBot="1">
      <c r="B99" s="254">
        <v>10</v>
      </c>
      <c r="C99" s="71" t="s">
        <v>295</v>
      </c>
      <c r="D99" s="52"/>
      <c r="E99" s="52"/>
      <c r="F99" s="52"/>
      <c r="G99" s="50"/>
    </row>
    <row r="100" spans="2:7" ht="19.5" customHeight="1" thickBot="1">
      <c r="B100" s="248">
        <v>10.1</v>
      </c>
      <c r="C100" s="70" t="s">
        <v>305</v>
      </c>
      <c r="D100" s="52"/>
      <c r="E100" s="52"/>
      <c r="F100" s="52"/>
      <c r="G100" s="50"/>
    </row>
    <row r="101" spans="2:7" ht="19.5" customHeight="1" thickBot="1">
      <c r="B101" s="248">
        <v>10.2</v>
      </c>
      <c r="C101" s="70" t="s">
        <v>306</v>
      </c>
      <c r="D101" s="52"/>
      <c r="E101" s="52"/>
      <c r="F101" s="52"/>
      <c r="G101" s="50"/>
    </row>
    <row r="102" spans="2:7" ht="19.5" customHeight="1" thickBot="1">
      <c r="B102" s="249">
        <v>10.3</v>
      </c>
      <c r="C102" s="70" t="s">
        <v>307</v>
      </c>
      <c r="D102" s="63"/>
      <c r="E102" s="63"/>
      <c r="F102" s="63"/>
      <c r="G102" s="246"/>
    </row>
    <row r="103" spans="2:7" ht="19.5" customHeight="1">
      <c r="B103" s="255" t="s">
        <v>296</v>
      </c>
      <c r="C103" s="251" t="s">
        <v>108</v>
      </c>
      <c r="D103" s="363"/>
      <c r="E103" s="363"/>
      <c r="F103" s="363"/>
      <c r="G103" s="365"/>
    </row>
    <row r="104" spans="2:7" ht="19.5" customHeight="1" thickBot="1">
      <c r="B104" s="254">
        <v>10.4</v>
      </c>
      <c r="C104" s="71" t="s">
        <v>297</v>
      </c>
      <c r="D104" s="364"/>
      <c r="E104" s="364"/>
      <c r="F104" s="364"/>
      <c r="G104" s="366"/>
    </row>
    <row r="105" spans="2:7" ht="19.5" customHeight="1">
      <c r="B105" s="361">
        <v>10.5</v>
      </c>
      <c r="C105" s="251" t="s">
        <v>308</v>
      </c>
      <c r="D105" s="363"/>
      <c r="E105" s="363"/>
      <c r="F105" s="363"/>
      <c r="G105" s="365"/>
    </row>
    <row r="106" spans="2:7" ht="19.5" customHeight="1" thickBot="1">
      <c r="B106" s="362"/>
      <c r="C106" s="71" t="s">
        <v>298</v>
      </c>
      <c r="D106" s="364"/>
      <c r="E106" s="364"/>
      <c r="F106" s="364"/>
      <c r="G106" s="366"/>
    </row>
    <row r="107" spans="2:7" ht="19.5" customHeight="1" thickBot="1">
      <c r="B107" s="248">
        <v>10.6</v>
      </c>
      <c r="C107" s="70" t="s">
        <v>317</v>
      </c>
      <c r="D107" s="63"/>
      <c r="E107" s="63"/>
      <c r="F107" s="63"/>
      <c r="G107" s="246"/>
    </row>
    <row r="108" spans="2:7" ht="19.5" customHeight="1">
      <c r="B108" s="361">
        <v>10.7</v>
      </c>
      <c r="C108" s="251" t="s">
        <v>110</v>
      </c>
      <c r="D108" s="363"/>
      <c r="E108" s="363"/>
      <c r="F108" s="363"/>
      <c r="G108" s="365"/>
    </row>
    <row r="109" spans="2:7" ht="19.5" customHeight="1" thickBot="1">
      <c r="B109" s="362"/>
      <c r="C109" s="71" t="s">
        <v>318</v>
      </c>
      <c r="D109" s="364"/>
      <c r="E109" s="364"/>
      <c r="F109" s="364"/>
      <c r="G109" s="366"/>
    </row>
    <row r="110" spans="2:6" ht="19.5" customHeight="1">
      <c r="B110" s="68"/>
      <c r="C110" s="59"/>
      <c r="D110" s="59"/>
      <c r="E110" s="59"/>
      <c r="F110" s="59"/>
    </row>
    <row r="111" spans="2:6" ht="19.5" customHeight="1">
      <c r="B111" s="67" t="s">
        <v>319</v>
      </c>
      <c r="C111" s="59"/>
      <c r="D111" s="59"/>
      <c r="E111" s="59"/>
      <c r="F111" s="59"/>
    </row>
    <row r="112" spans="2:6" ht="19.5" customHeight="1">
      <c r="B112" s="111" t="s">
        <v>320</v>
      </c>
      <c r="C112" s="59"/>
      <c r="D112" s="59"/>
      <c r="E112" s="59"/>
      <c r="F112" s="59"/>
    </row>
    <row r="113" spans="2:6" ht="19.5" customHeight="1">
      <c r="B113" s="111" t="s">
        <v>299</v>
      </c>
      <c r="C113" s="59"/>
      <c r="D113" s="59"/>
      <c r="E113" s="59"/>
      <c r="F113" s="59"/>
    </row>
    <row r="114" spans="2:6" ht="19.5" customHeight="1">
      <c r="B114" s="111" t="s">
        <v>321</v>
      </c>
      <c r="C114" s="59"/>
      <c r="D114" s="59"/>
      <c r="E114" s="59"/>
      <c r="F114" s="59"/>
    </row>
    <row r="115" ht="19.5" customHeight="1"/>
  </sheetData>
  <sheetProtection/>
  <mergeCells count="24">
    <mergeCell ref="B108:B109"/>
    <mergeCell ref="D108:D109"/>
    <mergeCell ref="E108:E109"/>
    <mergeCell ref="F108:F109"/>
    <mergeCell ref="G108:G109"/>
    <mergeCell ref="M3:U3"/>
    <mergeCell ref="D103:D104"/>
    <mergeCell ref="E103:E104"/>
    <mergeCell ref="F103:F104"/>
    <mergeCell ref="G103:G104"/>
    <mergeCell ref="B105:B106"/>
    <mergeCell ref="D105:D106"/>
    <mergeCell ref="E105:E106"/>
    <mergeCell ref="F105:F106"/>
    <mergeCell ref="G105:G106"/>
    <mergeCell ref="E3:L3"/>
    <mergeCell ref="AA3:AI3"/>
    <mergeCell ref="D64:F64"/>
    <mergeCell ref="B45:B46"/>
    <mergeCell ref="C45:C46"/>
    <mergeCell ref="D45:D46"/>
    <mergeCell ref="E45:E46"/>
    <mergeCell ref="F45:F46"/>
    <mergeCell ref="V3:W3"/>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Wipro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Admin1</cp:lastModifiedBy>
  <cp:lastPrinted>2015-11-02T06:31:24Z</cp:lastPrinted>
  <dcterms:created xsi:type="dcterms:W3CDTF">2011-10-17T09:05:06Z</dcterms:created>
  <dcterms:modified xsi:type="dcterms:W3CDTF">2019-01-25T06:25:54Z</dcterms:modified>
  <cp:category/>
  <cp:version/>
  <cp:contentType/>
  <cp:contentStatus/>
</cp:coreProperties>
</file>