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4.xml" ContentType="application/vnd.openxmlformats-officedocument.spreadsheetml.worksheet+xml"/>
  <Override PartName="/xl/chartsheets/sheet7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RPM\Hoshiyar Singh\2020-21 RES Sheet\September 2020\Broad Overview\"/>
    </mc:Choice>
  </mc:AlternateContent>
  <bookViews>
    <workbookView xWindow="0" yWindow="0" windowWidth="20490" windowHeight="7320" firstSheet="8" activeTab="8"/>
  </bookViews>
  <sheets>
    <sheet name="Additional IC " sheetId="36" r:id="rId1"/>
    <sheet name="IC &amp; Gen increase in Aug,2020)" sheetId="9" r:id="rId2"/>
    <sheet name="IC 30.09.2020" sheetId="7" r:id="rId3"/>
    <sheet name=" IC- 30.09.2020 (2)" sheetId="49" r:id="rId4"/>
    <sheet name="Generation Month Sept'2020  " sheetId="50" r:id="rId5"/>
    <sheet name="Generation September'2020" sheetId="14" r:id="rId6"/>
    <sheet name="Generation-  September'2020" sheetId="8" r:id="rId7"/>
    <sheet name="Sep 2020 Pia chart," sheetId="23" r:id="rId8"/>
    <sheet name="April &amp; Sep 2020 Pia chart, " sheetId="48" r:id="rId9"/>
    <sheet name="September 2020 Pia chart " sheetId="22" r:id="rId10"/>
    <sheet name="Additional RE Sep 20 to Sep 19" sheetId="40" r:id="rId11"/>
    <sheet name="Sheet2" sheetId="47" r:id="rId12"/>
    <sheet name="Generation" sheetId="33" r:id="rId13"/>
    <sheet name="Cumulative year wise" sheetId="24" r:id="rId14"/>
    <sheet name="Month wise" sheetId="44" r:id="rId15"/>
    <sheet name="Wind Graph" sheetId="25" r:id="rId16"/>
    <sheet name=" Solar Graph" sheetId="26" r:id="rId17"/>
    <sheet name="Biomass Graph" sheetId="27" r:id="rId18"/>
    <sheet name="Bagasse Graph" sheetId="28" r:id="rId19"/>
    <sheet name="Small Hydro Graph" sheetId="29" r:id="rId20"/>
    <sheet name="Other Graph" sheetId="30" r:id="rId21"/>
    <sheet name="Graph Data Sheet" sheetId="31" r:id="rId22"/>
    <sheet name="Daily report" sheetId="51" r:id="rId23"/>
    <sheet name="Daily report chart" sheetId="52" r:id="rId24"/>
  </sheets>
  <calcPr calcId="162913"/>
</workbook>
</file>

<file path=xl/calcChain.xml><?xml version="1.0" encoding="utf-8"?>
<calcChain xmlns="http://schemas.openxmlformats.org/spreadsheetml/2006/main">
  <c r="O15" i="9" l="1"/>
  <c r="O16" i="9"/>
  <c r="O17" i="9"/>
  <c r="O18" i="9"/>
  <c r="O19" i="9"/>
  <c r="O14" i="9"/>
  <c r="I20" i="9"/>
  <c r="T7" i="9"/>
  <c r="T4" i="9"/>
  <c r="T6" i="9"/>
  <c r="T3" i="9"/>
  <c r="S8" i="9"/>
  <c r="I8" i="9" l="1"/>
  <c r="B10" i="7"/>
  <c r="J7" i="33"/>
  <c r="Q9" i="31" l="1"/>
  <c r="P16" i="22" l="1"/>
  <c r="B12" i="8"/>
  <c r="G26" i="9"/>
  <c r="G27" i="9"/>
  <c r="G28" i="9"/>
  <c r="G29" i="9"/>
  <c r="G30" i="9"/>
  <c r="G25" i="9"/>
  <c r="B31" i="9"/>
  <c r="J20" i="9"/>
  <c r="O20" i="9" s="1"/>
  <c r="K20" i="9"/>
  <c r="D3" i="9"/>
  <c r="R5" i="9"/>
  <c r="R7" i="9"/>
  <c r="J5" i="9"/>
  <c r="T5" i="9" s="1"/>
  <c r="R8" i="9" l="1"/>
  <c r="J8" i="9" l="1"/>
  <c r="T8" i="9" s="1"/>
  <c r="K27" i="33" l="1"/>
  <c r="L27" i="33"/>
  <c r="Q8" i="31" l="1"/>
  <c r="K12" i="8" l="1"/>
  <c r="M3" i="8" s="1"/>
  <c r="M2" i="8" l="1"/>
  <c r="Q7" i="31"/>
  <c r="O26" i="33"/>
  <c r="O25" i="33"/>
  <c r="O23" i="33"/>
  <c r="O22" i="33"/>
  <c r="O21" i="33"/>
  <c r="G20" i="33"/>
  <c r="J8" i="33"/>
  <c r="P17" i="22" l="1"/>
  <c r="P18" i="22"/>
  <c r="P19" i="22"/>
  <c r="P20" i="22"/>
  <c r="P21" i="22"/>
  <c r="P22" i="22"/>
  <c r="O22" i="22"/>
  <c r="N22" i="22"/>
  <c r="M22" i="22"/>
  <c r="P10" i="22"/>
  <c r="O10" i="22"/>
  <c r="N10" i="22"/>
  <c r="L10" i="22"/>
  <c r="R7" i="22"/>
  <c r="R10" i="22" s="1"/>
  <c r="Q7" i="22"/>
  <c r="Q10" i="22" s="1"/>
  <c r="M7" i="22"/>
  <c r="M10" i="22" s="1"/>
  <c r="C31" i="9"/>
  <c r="G31" i="9" s="1"/>
  <c r="Q5" i="9"/>
  <c r="Q8" i="9" s="1"/>
  <c r="K8" i="9" l="1"/>
  <c r="Q6" i="31" l="1"/>
  <c r="P16" i="31"/>
  <c r="O16" i="31"/>
  <c r="N16" i="31"/>
  <c r="M16" i="31"/>
  <c r="L16" i="31"/>
  <c r="K16" i="31"/>
  <c r="J16" i="31"/>
  <c r="I16" i="31"/>
  <c r="H16" i="31"/>
  <c r="G16" i="31"/>
  <c r="F16" i="31"/>
  <c r="E16" i="31"/>
  <c r="R15" i="31"/>
  <c r="R14" i="31"/>
  <c r="R13" i="31"/>
  <c r="R12" i="31"/>
  <c r="R11" i="31"/>
  <c r="R10" i="31"/>
  <c r="R9" i="31"/>
  <c r="R8" i="31"/>
  <c r="R7" i="31"/>
  <c r="R6" i="31"/>
  <c r="R5" i="31"/>
  <c r="Q5" i="31"/>
  <c r="R4" i="31"/>
  <c r="Q4" i="31"/>
  <c r="Q16" i="31" l="1"/>
  <c r="L25" i="31"/>
  <c r="R16" i="31"/>
  <c r="M11" i="8"/>
  <c r="M9" i="8" l="1"/>
  <c r="M4" i="8"/>
  <c r="M5" i="8"/>
  <c r="M8" i="8"/>
  <c r="M10" i="8"/>
  <c r="D18" i="22"/>
  <c r="D31" i="9" l="1"/>
  <c r="C8" i="9"/>
  <c r="L5" i="9"/>
  <c r="P5" i="9"/>
  <c r="P8" i="9" s="1"/>
  <c r="L20" i="9"/>
  <c r="L8" i="9" l="1"/>
  <c r="D11" i="8" l="1"/>
  <c r="D10" i="8"/>
  <c r="D9" i="8"/>
  <c r="D8" i="8"/>
  <c r="E27" i="33" l="1"/>
  <c r="M27" i="33" l="1"/>
  <c r="O27" i="33" s="1"/>
  <c r="Q21" i="33"/>
  <c r="F31" i="9" l="1"/>
  <c r="B12" i="7" l="1"/>
  <c r="D3" i="7" l="1"/>
  <c r="D2" i="7"/>
  <c r="G21" i="33"/>
  <c r="G22" i="33"/>
  <c r="G23" i="33"/>
  <c r="G24" i="33"/>
  <c r="G25" i="33"/>
  <c r="G26" i="33"/>
  <c r="J10" i="33" l="1"/>
  <c r="J9" i="33"/>
  <c r="E31" i="9" l="1"/>
  <c r="D4" i="7" l="1"/>
  <c r="D5" i="7"/>
  <c r="D6" i="7"/>
  <c r="D7" i="7"/>
  <c r="D8" i="7"/>
  <c r="D9" i="7"/>
  <c r="D10" i="7"/>
  <c r="D11" i="7"/>
  <c r="F27" i="33" l="1"/>
  <c r="O8" i="9"/>
  <c r="M8" i="9"/>
  <c r="M20" i="9"/>
  <c r="N20" i="9"/>
  <c r="N8" i="9"/>
  <c r="J11" i="33"/>
  <c r="J12" i="33"/>
  <c r="E13" i="33"/>
  <c r="F13" i="33"/>
  <c r="I13" i="33"/>
  <c r="P27" i="33"/>
  <c r="Q22" i="33"/>
  <c r="R22" i="33" s="1"/>
  <c r="D9" i="22"/>
  <c r="Q23" i="33"/>
  <c r="R23" i="33" s="1"/>
  <c r="Q24" i="33"/>
  <c r="R24" i="33" s="1"/>
  <c r="Q25" i="33"/>
  <c r="R25" i="33" s="1"/>
  <c r="Q26" i="33"/>
  <c r="R26" i="33" s="1"/>
  <c r="R21" i="33"/>
  <c r="N27" i="33"/>
  <c r="H23" i="33"/>
  <c r="D19" i="9"/>
  <c r="D8" i="9"/>
  <c r="H26" i="33"/>
  <c r="H25" i="33"/>
  <c r="H24" i="33"/>
  <c r="H22" i="33"/>
  <c r="H21" i="33"/>
  <c r="H20" i="33"/>
  <c r="D4" i="9"/>
  <c r="D5" i="9"/>
  <c r="D6" i="9"/>
  <c r="D7" i="9"/>
  <c r="D13" i="9"/>
  <c r="D14" i="9"/>
  <c r="D15" i="9"/>
  <c r="D16" i="9"/>
  <c r="D17" i="9"/>
  <c r="D18" i="9"/>
  <c r="F18" i="22" l="1"/>
  <c r="F17" i="22"/>
  <c r="F16" i="22"/>
  <c r="F15" i="22"/>
  <c r="F14" i="22"/>
  <c r="F13" i="22"/>
  <c r="L24" i="31"/>
  <c r="Q27" i="33"/>
  <c r="R27" i="33" s="1"/>
  <c r="J13" i="33"/>
  <c r="G27" i="33"/>
  <c r="D3" i="8"/>
  <c r="D2" i="8"/>
  <c r="D5" i="8"/>
  <c r="D4" i="8"/>
  <c r="H27" i="33"/>
</calcChain>
</file>

<file path=xl/sharedStrings.xml><?xml version="1.0" encoding="utf-8"?>
<sst xmlns="http://schemas.openxmlformats.org/spreadsheetml/2006/main" count="241" uniqueCount="131">
  <si>
    <t xml:space="preserve"> </t>
  </si>
  <si>
    <t>Coal</t>
  </si>
  <si>
    <t>Gas</t>
  </si>
  <si>
    <t>Diesel</t>
  </si>
  <si>
    <t>Nuclear</t>
  </si>
  <si>
    <t>Hydro</t>
  </si>
  <si>
    <t>Small Hydro</t>
  </si>
  <si>
    <t>Wind</t>
  </si>
  <si>
    <t>Biomass</t>
  </si>
  <si>
    <t>Solar</t>
  </si>
  <si>
    <t>Biomass+WH</t>
  </si>
  <si>
    <t>Thermal</t>
  </si>
  <si>
    <t>Bhutan Import Hydro</t>
  </si>
  <si>
    <t>Biomass+Baggase+WH</t>
  </si>
  <si>
    <t xml:space="preserve">Wind </t>
  </si>
  <si>
    <t xml:space="preserve">Solar </t>
  </si>
  <si>
    <t xml:space="preserve">Bio Power </t>
  </si>
  <si>
    <t xml:space="preserve">Total </t>
  </si>
  <si>
    <t>Bagasse</t>
  </si>
  <si>
    <t>Others</t>
  </si>
  <si>
    <t>Total</t>
  </si>
  <si>
    <t>Wind Power</t>
  </si>
  <si>
    <t>Small Hydro Power</t>
  </si>
  <si>
    <t>Biomass (Bagasse) Cogeneration</t>
  </si>
  <si>
    <t xml:space="preserve">Biomass(non-bagasse)Cogeneration/Captive Power </t>
  </si>
  <si>
    <t>Waste to Power</t>
  </si>
  <si>
    <t xml:space="preserve"> Figure in MU</t>
  </si>
  <si>
    <t xml:space="preserve"> Figure in BU</t>
  </si>
  <si>
    <t>%</t>
  </si>
  <si>
    <t>2019-20</t>
  </si>
  <si>
    <t>2018-19</t>
  </si>
  <si>
    <t>2017-18</t>
  </si>
  <si>
    <t>2016-17</t>
  </si>
  <si>
    <t>2015-16</t>
  </si>
  <si>
    <t>2014-15</t>
  </si>
  <si>
    <t>Cumulative Generation</t>
  </si>
  <si>
    <t>March</t>
  </si>
  <si>
    <t>February</t>
  </si>
  <si>
    <t>January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</si>
  <si>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</si>
  <si>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</si>
  <si>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</si>
  <si>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</si>
  <si>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</si>
  <si>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</si>
  <si>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</si>
  <si>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</si>
  <si>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</si>
  <si>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 xml:space="preserve">Other </t>
  </si>
  <si>
    <t>SHP</t>
  </si>
  <si>
    <t>Month Wise</t>
  </si>
  <si>
    <t>Difference</t>
  </si>
  <si>
    <t>Sector</t>
  </si>
  <si>
    <t>Solar Power- Ground Mounted</t>
  </si>
  <si>
    <t>Solar Power- Roof Top</t>
  </si>
  <si>
    <t>Category</t>
  </si>
  <si>
    <t>Installed Capacity (MW)</t>
  </si>
  <si>
    <t>Actual Same Month</t>
  </si>
  <si>
    <t xml:space="preserve">Biomass </t>
  </si>
  <si>
    <t xml:space="preserve">Small Hydro </t>
  </si>
  <si>
    <t>I.   GRID-INTERACTIVE POWER (CAPACITIES IN MWp)</t>
  </si>
  <si>
    <t>GW</t>
  </si>
  <si>
    <t>Generation</t>
  </si>
  <si>
    <t>Installed Capacity</t>
  </si>
  <si>
    <t>2020-21</t>
  </si>
  <si>
    <t>Bio-Power</t>
  </si>
  <si>
    <t>Solar Power</t>
  </si>
  <si>
    <t>Total Capacity</t>
  </si>
  <si>
    <t>Waste to Energy</t>
  </si>
  <si>
    <t>Difference May 20 to April 20</t>
  </si>
  <si>
    <t>April,2020</t>
  </si>
  <si>
    <t>May'2020</t>
  </si>
  <si>
    <t>Difference June 20 to May 20</t>
  </si>
  <si>
    <t>June'2020</t>
  </si>
  <si>
    <t>Increase in  RE generation in July 2020 (MU) From June 2020</t>
  </si>
  <si>
    <t>July'2020</t>
  </si>
  <si>
    <t>31.07.2020</t>
  </si>
  <si>
    <t>31.07.2019</t>
  </si>
  <si>
    <t>Diffrence between July 20 and July19</t>
  </si>
  <si>
    <t>India's Daily Generation from 01 July, 2020 to 31 July, 2020</t>
  </si>
  <si>
    <t>Date</t>
  </si>
  <si>
    <t>Solar (MU)</t>
  </si>
  <si>
    <t>Wind (MU)</t>
  </si>
  <si>
    <t>Other RE (MU)</t>
  </si>
  <si>
    <t>August'2020</t>
  </si>
  <si>
    <t>April to August 2020</t>
  </si>
  <si>
    <t xml:space="preserve">                                </t>
  </si>
  <si>
    <t xml:space="preserve">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</si>
  <si>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</si>
  <si>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                                                       </t>
  </si>
  <si>
    <t xml:space="preserve">                                                            </t>
  </si>
  <si>
    <t xml:space="preserve">                                                                       </t>
  </si>
  <si>
    <t xml:space="preserve">          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</si>
  <si>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</si>
  <si>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</t>
  </si>
  <si>
    <t>01-09-20</t>
  </si>
  <si>
    <t>02-09-20</t>
  </si>
  <si>
    <t>03-09-20</t>
  </si>
  <si>
    <t>04-09-20</t>
  </si>
  <si>
    <t>05-09-20</t>
  </si>
  <si>
    <t>06-09-20</t>
  </si>
  <si>
    <t>07-09-20</t>
  </si>
  <si>
    <t>08-09-20</t>
  </si>
  <si>
    <t>09-09-20</t>
  </si>
  <si>
    <t>10-09-20</t>
  </si>
  <si>
    <t>11-09-20</t>
  </si>
  <si>
    <t>12-09-20</t>
  </si>
  <si>
    <t>13-09-20</t>
  </si>
  <si>
    <t>14-09-20</t>
  </si>
  <si>
    <t>15-09-20</t>
  </si>
  <si>
    <t>16-09-20</t>
  </si>
  <si>
    <t>17-09-20</t>
  </si>
  <si>
    <t>18-09-20</t>
  </si>
  <si>
    <t>19-09-20</t>
  </si>
  <si>
    <t>20-09-20</t>
  </si>
  <si>
    <t>21-09-20</t>
  </si>
  <si>
    <t>22-09-20</t>
  </si>
  <si>
    <t>23-09-20</t>
  </si>
  <si>
    <t>24-09-20</t>
  </si>
  <si>
    <t>25-09-20</t>
  </si>
  <si>
    <t>26-09-20</t>
  </si>
  <si>
    <t>27-09-20</t>
  </si>
  <si>
    <t>28-09-20</t>
  </si>
  <si>
    <t>29-09-20</t>
  </si>
  <si>
    <t>30-09-20</t>
  </si>
  <si>
    <t>Diffirence Sep'2020 to Sep'2019</t>
  </si>
  <si>
    <t>Monthly Energy Generation  ( **** BU) September-2020</t>
  </si>
  <si>
    <t>Gross Energy Generation  ( **** BU) September-2020</t>
  </si>
  <si>
    <t>Installed Capacity (373.03 GW) As On 30.09.2020               (RE 89.23 GW)</t>
  </si>
  <si>
    <t>Increase in  RE Installed Capacity in September 2020 (MW)</t>
  </si>
  <si>
    <t>Increase in RE IC in August'20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</si>
</sst>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"/>
    <numFmt numFmtId="165" formatCode="[$-409]mmm/yy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18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/>
    <xf numFmtId="164" fontId="0" fillId="0" borderId="0" xfId="0" applyNumberFormat="1" applyBorder="1"/>
    <xf numFmtId="164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0" fontId="0" fillId="0" borderId="0" xfId="0" applyAlignment="1">
      <alignment wrapText="1"/>
    </xf>
    <xf numFmtId="2" fontId="0" fillId="0" borderId="0" xfId="0" applyNumberFormat="1"/>
    <xf numFmtId="2" fontId="0" fillId="0" borderId="1" xfId="0" applyNumberFormat="1" applyBorder="1"/>
    <xf numFmtId="0" fontId="0" fillId="0" borderId="0" xfId="0" applyAlignment="1">
      <alignment horizontal="right"/>
    </xf>
    <xf numFmtId="0" fontId="2" fillId="0" borderId="0" xfId="0" applyFont="1"/>
    <xf numFmtId="17" fontId="0" fillId="0" borderId="0" xfId="0" applyNumberFormat="1"/>
    <xf numFmtId="0" fontId="0" fillId="0" borderId="0" xfId="0" applyAlignment="1">
      <alignment horizontal="center"/>
    </xf>
    <xf numFmtId="1" fontId="3" fillId="0" borderId="2" xfId="0" applyNumberFormat="1" applyFont="1" applyBorder="1"/>
    <xf numFmtId="1" fontId="3" fillId="0" borderId="3" xfId="0" applyNumberFormat="1" applyFont="1" applyBorder="1"/>
    <xf numFmtId="1" fontId="3" fillId="0" borderId="4" xfId="0" applyNumberFormat="1" applyFont="1" applyBorder="1"/>
    <xf numFmtId="0" fontId="4" fillId="0" borderId="5" xfId="0" applyFont="1" applyBorder="1"/>
    <xf numFmtId="1" fontId="3" fillId="0" borderId="6" xfId="0" applyNumberFormat="1" applyFont="1" applyBorder="1"/>
    <xf numFmtId="1" fontId="0" fillId="0" borderId="1" xfId="0" applyNumberFormat="1" applyFont="1" applyBorder="1"/>
    <xf numFmtId="1" fontId="0" fillId="0" borderId="7" xfId="0" applyNumberFormat="1" applyFont="1" applyBorder="1"/>
    <xf numFmtId="0" fontId="0" fillId="0" borderId="8" xfId="0" applyBorder="1"/>
    <xf numFmtId="0" fontId="0" fillId="0" borderId="9" xfId="0" applyBorder="1"/>
    <xf numFmtId="1" fontId="0" fillId="0" borderId="7" xfId="0" applyNumberForma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0" fillId="0" borderId="0" xfId="0" applyNumberFormat="1" applyBorder="1"/>
    <xf numFmtId="0" fontId="8" fillId="0" borderId="31" xfId="0" applyFont="1" applyBorder="1" applyAlignment="1">
      <alignment horizontal="left" vertical="center" wrapText="1"/>
    </xf>
    <xf numFmtId="2" fontId="9" fillId="0" borderId="25" xfId="0" applyNumberFormat="1" applyFont="1" applyFill="1" applyBorder="1" applyAlignment="1">
      <alignment horizontal="right" wrapText="1"/>
    </xf>
    <xf numFmtId="2" fontId="9" fillId="0" borderId="32" xfId="0" applyNumberFormat="1" applyFont="1" applyFill="1" applyBorder="1" applyAlignment="1">
      <alignment horizontal="right" wrapText="1"/>
    </xf>
    <xf numFmtId="2" fontId="6" fillId="0" borderId="23" xfId="0" applyNumberFormat="1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2" fontId="5" fillId="0" borderId="29" xfId="0" applyNumberFormat="1" applyFont="1" applyFill="1" applyBorder="1" applyAlignment="1">
      <alignment horizontal="right"/>
    </xf>
    <xf numFmtId="2" fontId="8" fillId="0" borderId="21" xfId="0" applyNumberFormat="1" applyFont="1" applyFill="1" applyBorder="1" applyAlignment="1">
      <alignment horizontal="right"/>
    </xf>
    <xf numFmtId="2" fontId="9" fillId="0" borderId="29" xfId="0" applyNumberFormat="1" applyFont="1" applyFill="1" applyBorder="1" applyAlignment="1">
      <alignment horizontal="right" wrapText="1"/>
    </xf>
    <xf numFmtId="2" fontId="9" fillId="0" borderId="34" xfId="0" applyNumberFormat="1" applyFont="1" applyFill="1" applyBorder="1" applyAlignment="1">
      <alignment horizontal="right" wrapText="1"/>
    </xf>
    <xf numFmtId="0" fontId="0" fillId="0" borderId="35" xfId="0" applyBorder="1"/>
    <xf numFmtId="0" fontId="0" fillId="0" borderId="25" xfId="0" applyBorder="1"/>
    <xf numFmtId="0" fontId="0" fillId="0" borderId="36" xfId="0" applyBorder="1"/>
    <xf numFmtId="0" fontId="0" fillId="0" borderId="0" xfId="0"/>
    <xf numFmtId="0" fontId="0" fillId="0" borderId="1" xfId="0" applyBorder="1"/>
    <xf numFmtId="0" fontId="10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0" fillId="0" borderId="30" xfId="0" applyBorder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0" fillId="0" borderId="20" xfId="0" applyBorder="1"/>
    <xf numFmtId="0" fontId="0" fillId="0" borderId="37" xfId="0" applyBorder="1"/>
    <xf numFmtId="0" fontId="10" fillId="0" borderId="7" xfId="0" applyFont="1" applyBorder="1"/>
    <xf numFmtId="0" fontId="0" fillId="0" borderId="6" xfId="0" applyBorder="1"/>
    <xf numFmtId="0" fontId="10" fillId="0" borderId="4" xfId="0" applyFont="1" applyBorder="1"/>
    <xf numFmtId="2" fontId="0" fillId="0" borderId="3" xfId="0" applyNumberFormat="1" applyBorder="1"/>
    <xf numFmtId="2" fontId="0" fillId="0" borderId="2" xfId="0" applyNumberFormat="1" applyBorder="1"/>
    <xf numFmtId="0" fontId="4" fillId="0" borderId="28" xfId="0" applyFont="1" applyBorder="1" applyAlignment="1">
      <alignment horizontal="center" vertical="center" wrapText="1"/>
    </xf>
    <xf numFmtId="2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25" xfId="0" applyBorder="1" applyAlignment="1">
      <alignment horizont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17" fontId="3" fillId="0" borderId="42" xfId="0" applyNumberFormat="1" applyFont="1" applyBorder="1" applyAlignment="1">
      <alignment horizontal="center"/>
    </xf>
    <xf numFmtId="17" fontId="4" fillId="0" borderId="19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42" xfId="0" applyBorder="1"/>
    <xf numFmtId="2" fontId="0" fillId="0" borderId="47" xfId="0" applyNumberFormat="1" applyBorder="1"/>
    <xf numFmtId="0" fontId="4" fillId="0" borderId="37" xfId="0" applyFont="1" applyBorder="1" applyAlignment="1">
      <alignment horizontal="center"/>
    </xf>
    <xf numFmtId="2" fontId="0" fillId="0" borderId="0" xfId="0" applyNumberFormat="1" applyFill="1" applyBorder="1"/>
    <xf numFmtId="0" fontId="4" fillId="0" borderId="28" xfId="0" applyFont="1" applyBorder="1" applyAlignment="1">
      <alignment horizontal="center" vertical="center" wrapText="1"/>
    </xf>
    <xf numFmtId="0" fontId="0" fillId="0" borderId="0" xfId="0" applyFill="1" applyBorder="1"/>
    <xf numFmtId="2" fontId="0" fillId="0" borderId="6" xfId="0" applyNumberFormat="1" applyBorder="1"/>
    <xf numFmtId="49" fontId="15" fillId="0" borderId="0" xfId="0" applyNumberFormat="1" applyFont="1" applyAlignment="1">
      <alignment horizontal="center" vertical="center" wrapText="1"/>
    </xf>
    <xf numFmtId="2" fontId="16" fillId="0" borderId="0" xfId="0" applyNumberFormat="1" applyFont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39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17" fontId="4" fillId="0" borderId="38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28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17" fontId="4" fillId="0" borderId="15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7" fontId="4" fillId="0" borderId="44" xfId="0" applyNumberFormat="1" applyFont="1" applyBorder="1" applyAlignment="1">
      <alignment horizontal="center" vertical="center" wrapText="1"/>
    </xf>
    <xf numFmtId="17" fontId="4" fillId="0" borderId="45" xfId="0" applyNumberFormat="1" applyFont="1" applyBorder="1" applyAlignment="1">
      <alignment horizontal="center" vertical="center" wrapText="1"/>
    </xf>
    <xf numFmtId="0" fontId="0" fillId="0" borderId="46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17" fontId="4" fillId="0" borderId="19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" fontId="11" fillId="0" borderId="5" xfId="0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" fontId="3" fillId="0" borderId="40" xfId="0" applyNumberFormat="1" applyFont="1" applyBorder="1" applyAlignment="1">
      <alignment horizontal="center"/>
    </xf>
    <xf numFmtId="17" fontId="3" fillId="0" borderId="41" xfId="0" applyNumberFormat="1" applyFont="1" applyBorder="1" applyAlignment="1">
      <alignment horizontal="center"/>
    </xf>
    <xf numFmtId="17" fontId="3" fillId="0" borderId="4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4" fillId="0" borderId="28" xfId="0" applyNumberFormat="1" applyFont="1" applyBorder="1" applyAlignment="1">
      <alignment horizontal="center" vertical="center"/>
    </xf>
    <xf numFmtId="17" fontId="4" fillId="0" borderId="3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/>
  </cellXfs>
  <cellStyles count="7">
    <cellStyle name="Comma 2" xfId="1"/>
    <cellStyle name="Normal" xfId="0" builtinId="0"/>
    <cellStyle name="Normal 2" xfId="2"/>
    <cellStyle name="Normal 3" xfId="3"/>
    <cellStyle name="Normal 4" xfId="4"/>
    <cellStyle name="Normal 4 2" xfId="5"/>
    <cellStyle name="Normal 4 3" xfId="6"/>
  </cellStyles>
  <dxfs count="0"/>
  <tableStyles count="0" defaultTableStyle="TableStyleMedium2" defaultPivotStyle="PivotStyleLight16"/>
  <colors>
    <mruColors>
      <color rgb="FF7EC234"/>
      <color rgb="FF008000"/>
      <color rgb="FFC8406A"/>
      <color rgb="FF4D7620"/>
      <color rgb="FF3552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6.xml"/><Relationship Id="rId18" Type="http://schemas.openxmlformats.org/officeDocument/2006/relationships/chartsheet" Target="chartsheets/sheet12.xml"/><Relationship Id="rId26" Type="http://schemas.openxmlformats.org/officeDocument/2006/relationships/styles" Target="styles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5.xml"/><Relationship Id="rId7" Type="http://schemas.openxmlformats.org/officeDocument/2006/relationships/worksheet" Target="worksheets/sheet3.xml"/><Relationship Id="rId12" Type="http://schemas.openxmlformats.org/officeDocument/2006/relationships/worksheet" Target="worksheets/sheet5.xml"/><Relationship Id="rId17" Type="http://schemas.openxmlformats.org/officeDocument/2006/relationships/chartsheet" Target="chartsheets/sheet11.xml"/><Relationship Id="rId25" Type="http://schemas.openxmlformats.org/officeDocument/2006/relationships/theme" Target="theme/theme1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10.xml"/><Relationship Id="rId20" Type="http://schemas.openxmlformats.org/officeDocument/2006/relationships/chartsheet" Target="chartsheets/sheet1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7.xml"/><Relationship Id="rId24" Type="http://schemas.openxmlformats.org/officeDocument/2006/relationships/chartsheet" Target="chartsheets/sheet16.xml"/><Relationship Id="rId5" Type="http://schemas.openxmlformats.org/officeDocument/2006/relationships/chartsheet" Target="chartsheets/sheet3.xml"/><Relationship Id="rId15" Type="http://schemas.openxmlformats.org/officeDocument/2006/relationships/chartsheet" Target="chartsheets/sheet9.xml"/><Relationship Id="rId23" Type="http://schemas.openxmlformats.org/officeDocument/2006/relationships/worksheet" Target="worksheets/sheet8.xml"/><Relationship Id="rId28" Type="http://schemas.openxmlformats.org/officeDocument/2006/relationships/calcChain" Target="calcChain.xml"/><Relationship Id="rId10" Type="http://schemas.openxmlformats.org/officeDocument/2006/relationships/worksheet" Target="worksheets/sheet4.xml"/><Relationship Id="rId19" Type="http://schemas.openxmlformats.org/officeDocument/2006/relationships/chartsheet" Target="chartsheets/sheet13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6.xml"/><Relationship Id="rId14" Type="http://schemas.openxmlformats.org/officeDocument/2006/relationships/chartsheet" Target="chartsheets/sheet8.xml"/><Relationship Id="rId22" Type="http://schemas.openxmlformats.org/officeDocument/2006/relationships/worksheet" Target="worksheets/sheet7.xml"/><Relationship Id="rId27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Addition in  RE Installed Capacity in September 2020 (MW)</a:t>
            </a:r>
          </a:p>
        </c:rich>
      </c:tx>
      <c:layout>
        <c:manualLayout>
          <c:xMode val="edge"/>
          <c:yMode val="edge"/>
          <c:x val="0.23934205349587975"/>
          <c:y val="3.94035887023556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136105676728809E-2"/>
          <c:y val="9.0775846415424494E-2"/>
          <c:w val="0.89722323723908237"/>
          <c:h val="0.78332970171181437"/>
        </c:manualLayout>
      </c:layout>
      <c:barChart>
        <c:barDir val="col"/>
        <c:grouping val="clustered"/>
        <c:varyColors val="0"/>
        <c:ser>
          <c:idx val="4"/>
          <c:order val="0"/>
          <c:spPr>
            <a:solidFill>
              <a:srgbClr val="4D762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'IC &amp; Gen increase in Aug,2020)'!$B$3:$B$8</c:f>
              <c:strCache>
                <c:ptCount val="6"/>
                <c:pt idx="0">
                  <c:v>Wind </c:v>
                </c:pt>
                <c:pt idx="1">
                  <c:v>Solar </c:v>
                </c:pt>
                <c:pt idx="2">
                  <c:v>Bio Power </c:v>
                </c:pt>
                <c:pt idx="3">
                  <c:v>Small Hydro</c:v>
                </c:pt>
                <c:pt idx="4">
                  <c:v>Others</c:v>
                </c:pt>
                <c:pt idx="5">
                  <c:v>Total </c:v>
                </c:pt>
              </c:strCache>
            </c:strRef>
          </c:cat>
          <c:val>
            <c:numRef>
              <c:f>'IC &amp; Gen increase in Aug,2020)'!$C$3:$C$8</c:f>
              <c:numCache>
                <c:formatCode>General</c:formatCode>
                <c:ptCount val="6"/>
                <c:pt idx="0">
                  <c:v>124.59999999999854</c:v>
                </c:pt>
                <c:pt idx="1">
                  <c:v>311.39000000000669</c:v>
                </c:pt>
                <c:pt idx="2" formatCode="0.00">
                  <c:v>0</c:v>
                </c:pt>
                <c:pt idx="3" formatCode="0.00">
                  <c:v>0</c:v>
                </c:pt>
                <c:pt idx="4" formatCode="0.00">
                  <c:v>0</c:v>
                </c:pt>
                <c:pt idx="5" formatCode="0.00">
                  <c:v>435.99000000000524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3-4CC2-900B-DF9D6D75CF6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4571648"/>
        <c:axId val="121638912"/>
      </c:barChart>
      <c:catAx>
        <c:axId val="104571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38912"/>
        <c:crosses val="autoZero"/>
        <c:auto val="1"/>
        <c:lblAlgn val="ctr"/>
        <c:lblOffset val="100"/>
        <c:noMultiLvlLbl val="0"/>
      </c:catAx>
      <c:valAx>
        <c:axId val="1216389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1.5011765484630724E-2"/>
              <c:y val="0.498683886509503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57164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Installed Capacity ( 373.03 GW) As On 30.09.2020               </a:t>
            </a:r>
          </a:p>
          <a:p>
            <a:pPr>
              <a:defRPr/>
            </a:pPr>
            <a:r>
              <a:rPr lang="en-US"/>
              <a:t> (RE 89.23 GW)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"/>
          <c:y val="0.14138219247877534"/>
          <c:w val="0.96916853896214616"/>
          <c:h val="0.76038492192981288"/>
        </c:manualLayout>
      </c:layout>
      <c:ofPieChart>
        <c:ofPieType val="bar"/>
        <c:varyColors val="1"/>
        <c:ser>
          <c:idx val="0"/>
          <c:order val="0"/>
          <c:tx>
            <c:strRef>
              <c:f>'IC 30.09.2020'!$B$1</c:f>
              <c:strCache>
                <c:ptCount val="1"/>
                <c:pt idx="0">
                  <c:v>Installed Capacity (373.03 GW) As On 30.09.2020               (RE 89.23 GW)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2F-495C-8EE9-C804DA0E8B97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2F-495C-8EE9-C804DA0E8B97}"/>
              </c:ext>
            </c:extLst>
          </c:dPt>
          <c:dPt>
            <c:idx val="2"/>
            <c:bubble3D val="0"/>
            <c:spPr>
              <a:solidFill>
                <a:schemeClr val="bg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2F-495C-8EE9-C804DA0E8B97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2F-495C-8EE9-C804DA0E8B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A2F-495C-8EE9-C804DA0E8B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A2F-495C-8EE9-C804DA0E8B97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A2F-495C-8EE9-C804DA0E8B97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A2F-495C-8EE9-C804DA0E8B97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A2F-495C-8EE9-C804DA0E8B97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A2F-495C-8EE9-C804DA0E8B97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A2F-495C-8EE9-C804DA0E8B97}"/>
              </c:ext>
            </c:extLst>
          </c:dPt>
          <c:dLbls>
            <c:dLbl>
              <c:idx val="0"/>
              <c:layout>
                <c:manualLayout>
                  <c:x val="0.13979587884981426"/>
                  <c:y val="-0.1678819116461878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A2F-495C-8EE9-C804DA0E8B97}"/>
                </c:ext>
              </c:extLst>
            </c:dLbl>
            <c:dLbl>
              <c:idx val="1"/>
              <c:layout>
                <c:manualLayout>
                  <c:x val="5.1291609322499744E-2"/>
                  <c:y val="8.030667045774757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A2F-495C-8EE9-C804DA0E8B97}"/>
                </c:ext>
              </c:extLst>
            </c:dLbl>
            <c:dLbl>
              <c:idx val="4"/>
              <c:layout>
                <c:manualLayout>
                  <c:x val="-9.1371294834660943E-2"/>
                  <c:y val="0.1159709778762441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A2F-495C-8EE9-C804DA0E8B97}"/>
                </c:ext>
              </c:extLst>
            </c:dLbl>
            <c:dLbl>
              <c:idx val="10"/>
              <c:layout>
                <c:manualLayout>
                  <c:x val="-0.218179348470074"/>
                  <c:y val="-4.148721050867273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Renewable, </a:t>
                    </a:r>
                    <a:fld id="{7F12DEA2-43AB-4218-9E2E-0304E04A7582}" type="VALUE">
                      <a:rPr lang="en-US"/>
                      <a:pPr/>
                      <a:t>[VALUE]</a:t>
                    </a:fld>
                    <a:r>
                      <a:rPr lang="en-US"/>
                      <a:t>, </a:t>
                    </a:r>
                    <a:fld id="{9814A66D-9602-4B69-A5CD-C548C857DCD7}" type="PERCENTAGE">
                      <a:rPr lang="en-US"/>
                      <a:pPr/>
                      <a:t>[PERCENTAGE]</a:t>
                    </a:fld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EA2F-495C-8EE9-C804DA0E8B9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'IC 30.09.2020'!$A$2:$A$11</c:f>
              <c:strCache>
                <c:ptCount val="10"/>
                <c:pt idx="0">
                  <c:v>Coal</c:v>
                </c:pt>
                <c:pt idx="1">
                  <c:v>Gas</c:v>
                </c:pt>
                <c:pt idx="2">
                  <c:v>Diesel</c:v>
                </c:pt>
                <c:pt idx="3">
                  <c:v>Nuclear</c:v>
                </c:pt>
                <c:pt idx="4">
                  <c:v>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Biomass+WH</c:v>
                </c:pt>
                <c:pt idx="9">
                  <c:v>Solar</c:v>
                </c:pt>
              </c:strCache>
            </c:strRef>
          </c:cat>
          <c:val>
            <c:numRef>
              <c:f>'IC 30.09.2020'!$B$2:$B$11</c:f>
              <c:numCache>
                <c:formatCode>0.00</c:formatCode>
                <c:ptCount val="10"/>
                <c:pt idx="0">
                  <c:v>205.8545</c:v>
                </c:pt>
                <c:pt idx="1">
                  <c:v>24.956510000000002</c:v>
                </c:pt>
                <c:pt idx="2">
                  <c:v>0.50971</c:v>
                </c:pt>
                <c:pt idx="3">
                  <c:v>6.78</c:v>
                </c:pt>
                <c:pt idx="4">
                  <c:v>45.699219999999997</c:v>
                </c:pt>
                <c:pt idx="6">
                  <c:v>4.7399699999999996</c:v>
                </c:pt>
                <c:pt idx="7">
                  <c:v>38.12415</c:v>
                </c:pt>
                <c:pt idx="8">
                  <c:v>10.31456</c:v>
                </c:pt>
                <c:pt idx="9">
                  <c:v>36.050739999999998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A2F-495C-8EE9-C804DA0E8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863349280402699E-2"/>
          <c:y val="0.92789041733252442"/>
          <c:w val="0.84292115846034266"/>
          <c:h val="4.7838385235515306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Monthly Energy Generation  (121.59 BU) Sepembert,2020</a:t>
            </a:r>
          </a:p>
        </c:rich>
      </c:tx>
      <c:layout>
        <c:manualLayout>
          <c:xMode val="edge"/>
          <c:yMode val="edge"/>
          <c:x val="0.26774646438061456"/>
          <c:y val="2.42241200147803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629921499857522E-2"/>
          <c:y val="0.13611384548315983"/>
          <c:w val="0.84713925011742452"/>
          <c:h val="0.74734365199553376"/>
        </c:manualLayout>
      </c:layout>
      <c:ofPieChart>
        <c:ofPieType val="bar"/>
        <c:varyColors val="1"/>
        <c:ser>
          <c:idx val="0"/>
          <c:order val="0"/>
          <c:tx>
            <c:strRef>
              <c:f>'Generation-  September''2020'!$K$1</c:f>
              <c:strCache>
                <c:ptCount val="1"/>
                <c:pt idx="0">
                  <c:v>Monthly Energy Generation  ( **** BU) September-2020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FF-4B0C-A402-4D44649010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FF-4B0C-A402-4D44649010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FF-4B0C-A402-4D44649010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FF-4B0C-A402-4D44649010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FF-4B0C-A402-4D44649010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FF-4B0C-A402-4D4464901043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6FF-4B0C-A402-4D4464901043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6FF-4B0C-A402-4D4464901043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6FF-4B0C-A402-4D44649010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6FF-4B0C-A402-4D4464901043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6FF-4B0C-A402-4D4464901043}"/>
              </c:ext>
            </c:extLst>
          </c:dPt>
          <c:dLbls>
            <c:dLbl>
              <c:idx val="0"/>
              <c:layout>
                <c:manualLayout>
                  <c:x val="0.12248911080126305"/>
                  <c:y val="-0.1362374482790614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FF-4B0C-A402-4D4464901043}"/>
                </c:ext>
              </c:extLst>
            </c:dLbl>
            <c:dLbl>
              <c:idx val="3"/>
              <c:layout>
                <c:manualLayout>
                  <c:x val="-2.7294319923419321E-2"/>
                  <c:y val="-0.115830679249258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FF-4B0C-A402-4D4464901043}"/>
                </c:ext>
              </c:extLst>
            </c:dLbl>
            <c:dLbl>
              <c:idx val="6"/>
              <c:layout>
                <c:manualLayout>
                  <c:x val="-8.7981862342791962E-3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6FF-4B0C-A402-4D4464901043}"/>
                </c:ext>
              </c:extLst>
            </c:dLbl>
            <c:dLbl>
              <c:idx val="7"/>
              <c:layout>
                <c:manualLayout>
                  <c:x val="-2.6394558702837804E-2"/>
                  <c:y val="-2.01768060147853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6FF-4B0C-A402-4D4464901043}"/>
                </c:ext>
              </c:extLst>
            </c:dLbl>
            <c:dLbl>
              <c:idx val="8"/>
              <c:layout>
                <c:manualLayout>
                  <c:x val="-6.9648188245164406E-3"/>
                  <c:y val="-1.591336509428828E-7"/>
                </c:manualLayout>
              </c:layout>
              <c:tx>
                <c:rich>
                  <a:bodyPr rot="0" vert="horz"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Biomass+Baggase+WH, .60,</a:t>
                    </a:r>
                    <a:r>
                      <a:rPr lang="en-US" baseline="0"/>
                      <a:t> .53</a:t>
                    </a:r>
                    <a:r>
                      <a:rPr lang="en-US"/>
                      <a:t>%</a:t>
                    </a:r>
                  </a:p>
                </c:rich>
              </c:tx>
              <c:numFmt formatCode="0.00%" sourceLinked="0"/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432224467903156"/>
                      <c:h val="5.539553782877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76FF-4B0C-A402-4D4464901043}"/>
                </c:ext>
              </c:extLst>
            </c:dLbl>
            <c:dLbl>
              <c:idx val="9"/>
              <c:layout>
                <c:manualLayout>
                  <c:x val="-2.6394558702837804E-2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76FF-4B0C-A402-4D4464901043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/>
                      <a:t>Renewable </a:t>
                    </a:r>
                    <a:r>
                      <a:rPr lang="en-US" baseline="0"/>
                      <a:t>, </a:t>
                    </a:r>
                    <a:fld id="{BBDED9D9-C304-461E-8553-03BC4ACBC0CB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E585AC7C-4BDC-4900-9284-5CEB772760AD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76FF-4B0C-A402-4D44649010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'Generation-  September''2020'!$J$2:$J$11</c:f>
              <c:strCache>
                <c:ptCount val="10"/>
                <c:pt idx="0">
                  <c:v>Thermal</c:v>
                </c:pt>
                <c:pt idx="1">
                  <c:v>Nuclear</c:v>
                </c:pt>
                <c:pt idx="2">
                  <c:v>Hydro</c:v>
                </c:pt>
                <c:pt idx="3">
                  <c:v>Bhutan Import 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Biomass+Baggase+WH</c:v>
                </c:pt>
                <c:pt idx="9">
                  <c:v>Solar</c:v>
                </c:pt>
              </c:strCache>
            </c:strRef>
          </c:cat>
          <c:val>
            <c:numRef>
              <c:f>'Generation-  September''2020'!$K$2:$K$11</c:f>
              <c:numCache>
                <c:formatCode>0.00</c:formatCode>
                <c:ptCount val="10"/>
                <c:pt idx="0">
                  <c:v>85.987740000000002</c:v>
                </c:pt>
                <c:pt idx="1">
                  <c:v>3.8819699999999999</c:v>
                </c:pt>
                <c:pt idx="2">
                  <c:v>18.890440000000002</c:v>
                </c:pt>
                <c:pt idx="3">
                  <c:v>1.4518</c:v>
                </c:pt>
                <c:pt idx="4">
                  <c:v>0</c:v>
                </c:pt>
                <c:pt idx="6">
                  <c:v>1.3770100000000001</c:v>
                </c:pt>
                <c:pt idx="7">
                  <c:v>4.8521200000000002</c:v>
                </c:pt>
                <c:pt idx="8">
                  <c:v>0.59345000000000003</c:v>
                </c:pt>
                <c:pt idx="9">
                  <c:v>4.5507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6FF-4B0C-A402-4D4464901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944625363030531E-2"/>
          <c:y val="0.89883260763257111"/>
          <c:w val="0.97376730932169431"/>
          <c:h val="4.559300972707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 Cumulative Energy Generation  (678.04 BU) April - September</a:t>
            </a:r>
            <a:r>
              <a:rPr lang="en-US" baseline="0"/>
              <a:t>,</a:t>
            </a:r>
            <a:r>
              <a:rPr lang="en-US"/>
              <a:t>2020</a:t>
            </a:r>
          </a:p>
        </c:rich>
      </c:tx>
      <c:layout>
        <c:manualLayout>
          <c:xMode val="edge"/>
          <c:yMode val="edge"/>
          <c:x val="0.31027979726740368"/>
          <c:y val="2.018212528083111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8629921499857522E-2"/>
          <c:y val="0.13611384548315983"/>
          <c:w val="0.84713925011742452"/>
          <c:h val="0.74734365199553376"/>
        </c:manualLayout>
      </c:layout>
      <c:ofPieChart>
        <c:ofPieType val="bar"/>
        <c:varyColors val="1"/>
        <c:ser>
          <c:idx val="0"/>
          <c:order val="0"/>
          <c:tx>
            <c:strRef>
              <c:f>'Generation-  September''2020'!$B$1</c:f>
              <c:strCache>
                <c:ptCount val="1"/>
                <c:pt idx="0">
                  <c:v>Gross Energy Generation  ( **** BU) September-2020</c:v>
                </c:pt>
              </c:strCache>
            </c:strRef>
          </c:tx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FF-4B0C-A402-4D44649010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FF-4B0C-A402-4D44649010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FF-4B0C-A402-4D44649010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FF-4B0C-A402-4D44649010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FF-4B0C-A402-4D44649010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FF-4B0C-A402-4D4464901043}"/>
              </c:ext>
            </c:extLst>
          </c:dPt>
          <c:dPt>
            <c:idx val="6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6FF-4B0C-A402-4D4464901043}"/>
              </c:ext>
            </c:extLst>
          </c:dPt>
          <c:dPt>
            <c:idx val="7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6FF-4B0C-A402-4D4464901043}"/>
              </c:ext>
            </c:extLst>
          </c:dPt>
          <c:dPt>
            <c:idx val="8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6FF-4B0C-A402-4D4464901043}"/>
              </c:ext>
            </c:extLst>
          </c:dPt>
          <c:dPt>
            <c:idx val="9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6FF-4B0C-A402-4D4464901043}"/>
              </c:ext>
            </c:extLst>
          </c:dPt>
          <c:dPt>
            <c:idx val="1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6FF-4B0C-A402-4D4464901043}"/>
              </c:ext>
            </c:extLst>
          </c:dPt>
          <c:dLbls>
            <c:dLbl>
              <c:idx val="0"/>
              <c:layout>
                <c:manualLayout>
                  <c:x val="0.12248911080126305"/>
                  <c:y val="-0.1362374482790614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FF-4B0C-A402-4D4464901043}"/>
                </c:ext>
              </c:extLst>
            </c:dLbl>
            <c:dLbl>
              <c:idx val="3"/>
              <c:layout>
                <c:manualLayout>
                  <c:x val="-2.7294319923419321E-2"/>
                  <c:y val="-0.1158306792492583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FF-4B0C-A402-4D4464901043}"/>
                </c:ext>
              </c:extLst>
            </c:dLbl>
            <c:dLbl>
              <c:idx val="6"/>
              <c:layout>
                <c:manualLayout>
                  <c:x val="-8.7981862342791962E-3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6FF-4B0C-A402-4D4464901043}"/>
                </c:ext>
              </c:extLst>
            </c:dLbl>
            <c:dLbl>
              <c:idx val="7"/>
              <c:layout>
                <c:manualLayout>
                  <c:x val="-2.6394558702837804E-2"/>
                  <c:y val="-2.017680601478531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6FF-4B0C-A402-4D4464901043}"/>
                </c:ext>
              </c:extLst>
            </c:dLbl>
            <c:dLbl>
              <c:idx val="8"/>
              <c:layout>
                <c:manualLayout>
                  <c:x val="-6.9648188245164406E-3"/>
                  <c:y val="-1.591336509428828E-7"/>
                </c:manualLayout>
              </c:layout>
              <c:tx>
                <c:rich>
                  <a:bodyPr rot="0" vert="horz" lIns="38100" tIns="19050" rIns="38100" bIns="19050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/>
                      <a:t>Biomass+Baggase+WH, 2.75,</a:t>
                    </a:r>
                    <a:r>
                      <a:rPr lang="en-US" baseline="0"/>
                      <a:t> .87</a:t>
                    </a:r>
                    <a:r>
                      <a:rPr lang="en-US"/>
                      <a:t>%</a:t>
                    </a:r>
                  </a:p>
                </c:rich>
              </c:tx>
              <c:numFmt formatCode="0.00%" sourceLinked="0"/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432224467903156"/>
                      <c:h val="5.539553782877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76FF-4B0C-A402-4D4464901043}"/>
                </c:ext>
              </c:extLst>
            </c:dLbl>
            <c:dLbl>
              <c:idx val="9"/>
              <c:layout>
                <c:manualLayout>
                  <c:x val="-2.6394558702837804E-2"/>
                  <c:y val="0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76FF-4B0C-A402-4D4464901043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r>
                      <a:rPr lang="en-US"/>
                      <a:t>Renewable </a:t>
                    </a:r>
                    <a:r>
                      <a:rPr lang="en-US" baseline="0"/>
                      <a:t>, </a:t>
                    </a:r>
                    <a:fld id="{BBDED9D9-C304-461E-8553-03BC4ACBC0CB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E585AC7C-4BDC-4900-9284-5CEB772760AD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76FF-4B0C-A402-4D44649010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'Generation-  September''2020'!$A$2:$A$11</c:f>
              <c:strCache>
                <c:ptCount val="10"/>
                <c:pt idx="0">
                  <c:v>Thermal</c:v>
                </c:pt>
                <c:pt idx="1">
                  <c:v>Nuclear</c:v>
                </c:pt>
                <c:pt idx="2">
                  <c:v>Hydro</c:v>
                </c:pt>
                <c:pt idx="3">
                  <c:v>Bhutan Import Hydro</c:v>
                </c:pt>
                <c:pt idx="6">
                  <c:v>Small Hydro</c:v>
                </c:pt>
                <c:pt idx="7">
                  <c:v>Wind</c:v>
                </c:pt>
                <c:pt idx="8">
                  <c:v>Biomass+Baggase+WH</c:v>
                </c:pt>
                <c:pt idx="9">
                  <c:v>Solar</c:v>
                </c:pt>
              </c:strCache>
            </c:strRef>
          </c:cat>
          <c:val>
            <c:numRef>
              <c:f>'Generation-  September''2020'!$B$2:$B$11</c:f>
              <c:numCache>
                <c:formatCode>0.0</c:formatCode>
                <c:ptCount val="10"/>
                <c:pt idx="0">
                  <c:v>473.31535000000002</c:v>
                </c:pt>
                <c:pt idx="1">
                  <c:v>22.25357</c:v>
                </c:pt>
                <c:pt idx="2">
                  <c:v>96.926090000000002</c:v>
                </c:pt>
                <c:pt idx="3">
                  <c:v>6.8094999999999999</c:v>
                </c:pt>
                <c:pt idx="6">
                  <c:v>6.0130699999999999</c:v>
                </c:pt>
                <c:pt idx="7">
                  <c:v>39.072130000000001</c:v>
                </c:pt>
                <c:pt idx="8" formatCode="0.00">
                  <c:v>4.5182200000000003</c:v>
                </c:pt>
                <c:pt idx="9">
                  <c:v>29.129899999999999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6FF-4B0C-A402-4D4464901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944625363030531E-2"/>
          <c:y val="0.89883260763257111"/>
          <c:w val="0.97376730932169431"/>
          <c:h val="4.559300972707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Source wise breakup of RE Generation for Month</a:t>
            </a:r>
            <a:r>
              <a:rPr lang="en-US" sz="12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September 2</a:t>
            </a:r>
            <a:r>
              <a:rPr lang="en-US" sz="12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020</a:t>
            </a:r>
          </a:p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2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( 11373.28 MU)</a:t>
            </a:r>
            <a:endParaRPr lang="en-US" sz="12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7913382109519791"/>
          <c:y val="1.810032442715568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5563191194960139"/>
          <c:y val="0.17663244673491588"/>
          <c:w val="0.40283807001808514"/>
          <c:h val="0.55519347049136814"/>
        </c:manualLayout>
      </c:layout>
      <c:pieChart>
        <c:varyColors val="1"/>
        <c:ser>
          <c:idx val="0"/>
          <c:order val="0"/>
          <c:tx>
            <c:strRef>
              <c:f>'September 2020 Pia chart '!$D$2</c:f>
              <c:strCache>
                <c:ptCount val="1"/>
                <c:pt idx="0">
                  <c:v>Sep-20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47-4AB0-B7BB-B062B694C21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47-4AB0-B7BB-B062B694C214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47-4AB0-B7BB-B062B694C214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47-4AB0-B7BB-B062B694C214}"/>
              </c:ext>
            </c:extLst>
          </c:dPt>
          <c:dPt>
            <c:idx val="4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47-4AB0-B7BB-B062B694C214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47-4AB0-B7BB-B062B694C214}"/>
              </c:ext>
            </c:extLst>
          </c:dPt>
          <c:dLbls>
            <c:dLbl>
              <c:idx val="0"/>
              <c:layout>
                <c:manualLayout>
                  <c:x val="-0.17841214016930326"/>
                  <c:y val="-7.557548828524743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47-4AB0-B7BB-B062B694C214}"/>
                </c:ext>
              </c:extLst>
            </c:dLbl>
            <c:dLbl>
              <c:idx val="1"/>
              <c:layout>
                <c:manualLayout>
                  <c:x val="0.21546394409425731"/>
                  <c:y val="-2.1634954226767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647-4AB0-B7BB-B062B694C214}"/>
                </c:ext>
              </c:extLst>
            </c:dLbl>
            <c:dLbl>
              <c:idx val="2"/>
              <c:layout>
                <c:manualLayout>
                  <c:x val="-0.10800320767623411"/>
                  <c:y val="0.120606818465255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647-4AB0-B7BB-B062B694C214}"/>
                </c:ext>
              </c:extLst>
            </c:dLbl>
            <c:dLbl>
              <c:idx val="3"/>
              <c:layout>
                <c:manualLayout>
                  <c:x val="-9.9840657284663556E-2"/>
                  <c:y val="3.69091480598378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47-4AB0-B7BB-B062B694C214}"/>
                </c:ext>
              </c:extLst>
            </c:dLbl>
            <c:dLbl>
              <c:idx val="4"/>
              <c:layout>
                <c:manualLayout>
                  <c:x val="-7.0929318715772571E-2"/>
                  <c:y val="3.274210004703539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647-4AB0-B7BB-B062B694C214}"/>
                </c:ext>
              </c:extLst>
            </c:dLbl>
            <c:dLbl>
              <c:idx val="5"/>
              <c:layout>
                <c:manualLayout>
                  <c:x val="0.10680378924643473"/>
                  <c:y val="-1.990053149520933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647-4AB0-B7BB-B062B694C21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2020 Pia chart '!$C$3:$C$8</c:f>
              <c:strCache>
                <c:ptCount val="6"/>
                <c:pt idx="0">
                  <c:v>Wind</c:v>
                </c:pt>
                <c:pt idx="1">
                  <c:v>Solar</c:v>
                </c:pt>
                <c:pt idx="2">
                  <c:v>Small Hydro</c:v>
                </c:pt>
                <c:pt idx="3">
                  <c:v>Biomass</c:v>
                </c:pt>
                <c:pt idx="4">
                  <c:v>Bagasse</c:v>
                </c:pt>
                <c:pt idx="5">
                  <c:v>Others</c:v>
                </c:pt>
              </c:strCache>
            </c:strRef>
          </c:cat>
          <c:val>
            <c:numRef>
              <c:f>'September 2020 Pia chart '!$D$3:$D$8</c:f>
              <c:numCache>
                <c:formatCode>0.00</c:formatCode>
                <c:ptCount val="6"/>
                <c:pt idx="0">
                  <c:v>4852.1217120000001</c:v>
                </c:pt>
                <c:pt idx="1">
                  <c:v>4550.6950500000003</c:v>
                </c:pt>
                <c:pt idx="2">
                  <c:v>1377.0122565000001</c:v>
                </c:pt>
                <c:pt idx="3">
                  <c:v>251.31224500000002</c:v>
                </c:pt>
                <c:pt idx="4">
                  <c:v>201.68871999999999</c:v>
                </c:pt>
                <c:pt idx="5">
                  <c:v>140.44855900000002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647-4AB0-B7BB-B062B694C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Source wise breakup of cumulative</a:t>
            </a: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RE Generation for April- </a:t>
            </a: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September </a:t>
            </a:r>
            <a:r>
              <a:rPr lang="en-US" sz="1300" b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2020</a:t>
            </a:r>
          </a:p>
          <a:p>
            <a:pPr>
              <a:defRPr b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sz="1300" b="0" baseline="0">
                <a:solidFill>
                  <a:schemeClr val="dk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( 78733.31 MU)</a:t>
            </a:r>
            <a:endParaRPr lang="en-US" sz="13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222993279686194"/>
          <c:y val="1.4083194146186275E-2"/>
        </c:manualLayout>
      </c:layout>
      <c:overlay val="0"/>
      <c:spPr>
        <a:solidFill>
          <a:schemeClr val="lt1"/>
        </a:solidFill>
        <a:ln w="12700" cap="flat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5563191194960139"/>
          <c:y val="0.17663244673491588"/>
          <c:w val="0.45594458515558806"/>
          <c:h val="0.62801403405324541"/>
        </c:manualLayout>
      </c:layout>
      <c:pieChart>
        <c:varyColors val="1"/>
        <c:ser>
          <c:idx val="0"/>
          <c:order val="0"/>
          <c:tx>
            <c:strRef>
              <c:f>'September 2020 Pia chart '!$D$11</c:f>
              <c:strCache>
                <c:ptCount val="1"/>
                <c:pt idx="0">
                  <c:v>April to August 2020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47-4AB0-B7BB-B062B694C21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47-4AB0-B7BB-B062B694C214}"/>
              </c:ext>
            </c:extLst>
          </c:dPt>
          <c:dPt>
            <c:idx val="2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647-4AB0-B7BB-B062B694C214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647-4AB0-B7BB-B062B694C214}"/>
              </c:ext>
            </c:extLst>
          </c:dPt>
          <c:dPt>
            <c:idx val="4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647-4AB0-B7BB-B062B694C214}"/>
              </c:ext>
            </c:extLst>
          </c:dPt>
          <c:dPt>
            <c:idx val="5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647-4AB0-B7BB-B062B694C214}"/>
              </c:ext>
            </c:extLst>
          </c:dPt>
          <c:dLbls>
            <c:dLbl>
              <c:idx val="0"/>
              <c:layout>
                <c:manualLayout>
                  <c:x val="-0.219507747203771"/>
                  <c:y val="-4.7777708227714133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647-4AB0-B7BB-B062B694C214}"/>
                </c:ext>
              </c:extLst>
            </c:dLbl>
            <c:dLbl>
              <c:idx val="1"/>
              <c:layout>
                <c:manualLayout>
                  <c:x val="0.19491614057702347"/>
                  <c:y val="-0.1268201344567314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647-4AB0-B7BB-B062B694C214}"/>
                </c:ext>
              </c:extLst>
            </c:dLbl>
            <c:dLbl>
              <c:idx val="2"/>
              <c:layout>
                <c:manualLayout>
                  <c:x val="-0.10800320767623411"/>
                  <c:y val="0.120606818465255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647-4AB0-B7BB-B062B694C214}"/>
                </c:ext>
              </c:extLst>
            </c:dLbl>
            <c:dLbl>
              <c:idx val="3"/>
              <c:layout>
                <c:manualLayout>
                  <c:x val="-7.778695764575333E-2"/>
                  <c:y val="3.893141795643543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647-4AB0-B7BB-B062B694C214}"/>
                </c:ext>
              </c:extLst>
            </c:dLbl>
            <c:dLbl>
              <c:idx val="4"/>
              <c:layout>
                <c:manualLayout>
                  <c:x val="-7.0929318715772571E-2"/>
                  <c:y val="3.274210004703539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647-4AB0-B7BB-B062B694C214}"/>
                </c:ext>
              </c:extLst>
            </c:dLbl>
            <c:dLbl>
              <c:idx val="5"/>
              <c:layout>
                <c:manualLayout>
                  <c:x val="0.10680378924643473"/>
                  <c:y val="-1.990053149520933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647-4AB0-B7BB-B062B694C21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'September 2020 Pia chart '!$C$12:$C$17</c:f>
              <c:strCache>
                <c:ptCount val="6"/>
                <c:pt idx="0">
                  <c:v>Wind</c:v>
                </c:pt>
                <c:pt idx="1">
                  <c:v>Solar</c:v>
                </c:pt>
                <c:pt idx="2">
                  <c:v>Small Hydro</c:v>
                </c:pt>
                <c:pt idx="3">
                  <c:v>Biomass</c:v>
                </c:pt>
                <c:pt idx="4">
                  <c:v>Bagasse</c:v>
                </c:pt>
                <c:pt idx="5">
                  <c:v>Others</c:v>
                </c:pt>
              </c:strCache>
            </c:strRef>
          </c:cat>
          <c:val>
            <c:numRef>
              <c:f>'September 2020 Pia chart '!$D$12:$D$17</c:f>
              <c:numCache>
                <c:formatCode>0</c:formatCode>
                <c:ptCount val="6"/>
                <c:pt idx="0">
                  <c:v>39072.130242904001</c:v>
                </c:pt>
                <c:pt idx="1">
                  <c:v>29129.898101982006</c:v>
                </c:pt>
                <c:pt idx="2">
                  <c:v>6013.068051100001</c:v>
                </c:pt>
                <c:pt idx="3">
                  <c:v>1643.8185510000001</c:v>
                </c:pt>
                <c:pt idx="4">
                  <c:v>2243.2764141739999</c:v>
                </c:pt>
                <c:pt idx="5">
                  <c:v>631.12140299999999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647-4AB0-B7BB-B062B694C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Additional RE generation in September,20</a:t>
            </a:r>
            <a:r>
              <a:rPr lang="en-US" baseline="0"/>
              <a:t> </a:t>
            </a:r>
            <a:r>
              <a:rPr lang="en-US"/>
              <a:t>as comparision to September,19</a:t>
            </a:r>
          </a:p>
        </c:rich>
      </c:tx>
      <c:layout>
        <c:manualLayout>
          <c:xMode val="edge"/>
          <c:yMode val="edge"/>
          <c:x val="0.17271578939591276"/>
          <c:y val="8.099330960186845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7943534682161422E-2"/>
          <c:y val="9.1158767135147062E-2"/>
          <c:w val="0.9112680404111676"/>
          <c:h val="0.89773111911230052"/>
        </c:manualLayout>
      </c:layout>
      <c:barChart>
        <c:barDir val="col"/>
        <c:grouping val="clustered"/>
        <c:varyColors val="1"/>
        <c:ser>
          <c:idx val="0"/>
          <c:order val="0"/>
          <c:spPr>
            <a:solidFill>
              <a:schemeClr val="accent6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7E87-40D3-A910-FD6B193A082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33B-4A0D-AE9E-7C78FE144E2C}"/>
              </c:ext>
            </c:extLst>
          </c:dPt>
          <c:dPt>
            <c:idx val="2"/>
            <c:invertIfNegative val="0"/>
            <c:bubble3D val="0"/>
            <c:spPr>
              <a:solidFill>
                <a:srgbClr val="7EC234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33B-4A0D-AE9E-7C78FE144E2C}"/>
              </c:ext>
            </c:extLst>
          </c:dPt>
          <c:dPt>
            <c:idx val="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F3EA-4DCB-9205-1BA3C82B5F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33B-4A0D-AE9E-7C78FE144E2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3EA-4DCB-9205-1BA3C82B5F9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cap="none" spc="0" baseline="0">
                    <a:ln w="0"/>
                    <a:solidFill>
                      <a:schemeClr val="tx1"/>
                    </a:solidFill>
                    <a:effectLst>
                      <a:outerShdw blurRad="38100" dist="19050" dir="2700000" algn="tl" rotWithShape="0">
                        <a:schemeClr val="dk1">
                          <a:alpha val="40000"/>
                        </a:schemeClr>
                      </a:outerShdw>
                    </a:effectLst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Generation!$D$7:$D$12</c:f>
              <c:strCache>
                <c:ptCount val="6"/>
                <c:pt idx="0">
                  <c:v>Wind </c:v>
                </c:pt>
                <c:pt idx="1">
                  <c:v>Solar </c:v>
                </c:pt>
                <c:pt idx="2">
                  <c:v>Biomass </c:v>
                </c:pt>
                <c:pt idx="3">
                  <c:v>Bagasse</c:v>
                </c:pt>
                <c:pt idx="4">
                  <c:v>Small Hydro </c:v>
                </c:pt>
                <c:pt idx="5">
                  <c:v>Others</c:v>
                </c:pt>
              </c:strCache>
            </c:strRef>
          </c:cat>
          <c:val>
            <c:numRef>
              <c:f>Generation!$J$7:$J$12</c:f>
              <c:numCache>
                <c:formatCode>0.00</c:formatCode>
                <c:ptCount val="6"/>
                <c:pt idx="0">
                  <c:v>-625.81307300000026</c:v>
                </c:pt>
                <c:pt idx="1">
                  <c:v>985.55054079999991</c:v>
                </c:pt>
                <c:pt idx="2">
                  <c:v>49.082111999999995</c:v>
                </c:pt>
                <c:pt idx="3">
                  <c:v>-32.469099999999997</c:v>
                </c:pt>
                <c:pt idx="4">
                  <c:v>86.654370500000368</c:v>
                </c:pt>
                <c:pt idx="5">
                  <c:v>113.61643060000002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D-410D-8579-6CF6627FAEE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53"/>
        <c:axId val="191355520"/>
        <c:axId val="191913984"/>
      </c:barChart>
      <c:catAx>
        <c:axId val="19135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13984"/>
        <c:crosses val="autoZero"/>
        <c:auto val="1"/>
        <c:lblAlgn val="ctr"/>
        <c:lblOffset val="100"/>
        <c:noMultiLvlLbl val="0"/>
      </c:catAx>
      <c:valAx>
        <c:axId val="191913984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19135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India Renewable Energy Growth rate % increase over same month in the last year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3306648357267027E-2"/>
          <c:y val="0.17231126596980256"/>
          <c:w val="0.90669335164273301"/>
          <c:h val="0.78587688734030192"/>
        </c:manualLayout>
      </c:layout>
      <c:barChart>
        <c:barDir val="col"/>
        <c:grouping val="percent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Sheet2!$H$8:$H$17</c:f>
              <c:strCache>
                <c:ptCount val="10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</c:strCache>
            </c:strRef>
          </c:cat>
          <c:val>
            <c:numRef>
              <c:f>Sheet2!$I$8:$I$17</c:f>
              <c:numCache>
                <c:formatCode>General</c:formatCode>
                <c:ptCount val="10"/>
                <c:pt idx="0">
                  <c:v>7.61</c:v>
                </c:pt>
                <c:pt idx="1">
                  <c:v>9.1999999999999993</c:v>
                </c:pt>
                <c:pt idx="2">
                  <c:v>0.64</c:v>
                </c:pt>
                <c:pt idx="3">
                  <c:v>-18.14</c:v>
                </c:pt>
                <c:pt idx="4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AB-4888-8BE7-220A56D23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939904"/>
        <c:axId val="190941440"/>
      </c:barChart>
      <c:catAx>
        <c:axId val="190939904"/>
        <c:scaling>
          <c:orientation val="minMax"/>
        </c:scaling>
        <c:delete val="0"/>
        <c:axPos val="b"/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941440"/>
        <c:crosses val="autoZero"/>
        <c:auto val="1"/>
        <c:lblAlgn val="ctr"/>
        <c:lblOffset val="100"/>
        <c:noMultiLvlLbl val="0"/>
      </c:catAx>
      <c:valAx>
        <c:axId val="190941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939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India Renewable Energy Growth rate % increase over same month in the last year</a:t>
            </a:r>
            <a:endParaRPr lang="en-US" sz="1400">
              <a:effectLst/>
            </a:endParaRPr>
          </a:p>
        </c:rich>
      </c:tx>
      <c:layout>
        <c:manualLayout>
          <c:xMode val="edge"/>
          <c:yMode val="edge"/>
          <c:x val="0.14575293075359294"/>
          <c:y val="7.096940121093318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5468822276862191E-2"/>
          <c:y val="0.13120832050697262"/>
          <c:w val="0.91465507436570426"/>
          <c:h val="0.765550683315446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358-42B0-B2D2-16BEE8126F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Sheet2!$H$8:$H$12</c:f>
              <c:strCache>
                <c:ptCount val="5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</c:strCache>
            </c:strRef>
          </c:cat>
          <c:val>
            <c:numRef>
              <c:f>Sheet2!$I$8:$I$12</c:f>
              <c:numCache>
                <c:formatCode>General</c:formatCode>
                <c:ptCount val="5"/>
                <c:pt idx="0">
                  <c:v>7.61</c:v>
                </c:pt>
                <c:pt idx="1">
                  <c:v>9.1999999999999993</c:v>
                </c:pt>
                <c:pt idx="2">
                  <c:v>0.64</c:v>
                </c:pt>
                <c:pt idx="3">
                  <c:v>-18.14</c:v>
                </c:pt>
                <c:pt idx="4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1-4F4C-ADE2-5129CF90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950208"/>
        <c:axId val="191956096"/>
      </c:barChart>
      <c:catAx>
        <c:axId val="19195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56096"/>
        <c:crosses val="autoZero"/>
        <c:auto val="1"/>
        <c:lblAlgn val="ctr"/>
        <c:lblOffset val="100"/>
        <c:noMultiLvlLbl val="0"/>
      </c:catAx>
      <c:valAx>
        <c:axId val="19195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5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Year wise Cumulative Generation of RE in MU</a:t>
            </a:r>
          </a:p>
        </c:rich>
      </c:tx>
      <c:layout>
        <c:manualLayout>
          <c:xMode val="edge"/>
          <c:yMode val="edge"/>
          <c:x val="0.23598084854777768"/>
          <c:y val="1.214624779666474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199786565140895"/>
          <c:y val="9.4689354735150444E-2"/>
          <c:w val="0.86188491823137492"/>
          <c:h val="0.6728685003793023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Sheet'!$K$19:$K$25</c:f>
              <c:strCache>
                <c:ptCount val="7"/>
                <c:pt idx="0">
                  <c:v>2014-15</c:v>
                </c:pt>
                <c:pt idx="1">
                  <c:v>2015-16</c:v>
                </c:pt>
                <c:pt idx="2">
                  <c:v>2016-17</c:v>
                </c:pt>
                <c:pt idx="3">
                  <c:v>2017-18</c:v>
                </c:pt>
                <c:pt idx="4">
                  <c:v>2018-19</c:v>
                </c:pt>
                <c:pt idx="5">
                  <c:v>2019-20</c:v>
                </c:pt>
                <c:pt idx="6">
                  <c:v>2020-21</c:v>
                </c:pt>
              </c:strCache>
            </c:strRef>
          </c:cat>
          <c:val>
            <c:numRef>
              <c:f>'Graph Data Sheet'!$L$19:$L$25</c:f>
              <c:numCache>
                <c:formatCode>0</c:formatCode>
                <c:ptCount val="7"/>
                <c:pt idx="0">
                  <c:v>61719.25180749</c:v>
                </c:pt>
                <c:pt idx="1">
                  <c:v>65780.845348809991</c:v>
                </c:pt>
                <c:pt idx="2">
                  <c:v>81548.208199439992</c:v>
                </c:pt>
                <c:pt idx="3">
                  <c:v>101839.48234048999</c:v>
                </c:pt>
                <c:pt idx="4">
                  <c:v>126759.09397264</c:v>
                </c:pt>
                <c:pt idx="5">
                  <c:v>138337.0004838609</c:v>
                </c:pt>
                <c:pt idx="6">
                  <c:v>78733.31276416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7-4EAA-8222-5C6404845B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1795968"/>
        <c:axId val="191811584"/>
      </c:barChart>
      <c:catAx>
        <c:axId val="19179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Year</a:t>
                </a:r>
              </a:p>
            </c:rich>
          </c:tx>
          <c:layout>
            <c:manualLayout>
              <c:xMode val="edge"/>
              <c:yMode val="edge"/>
              <c:x val="0.49453733667906896"/>
              <c:y val="0.84634143940546225"/>
            </c:manualLayout>
          </c:layout>
          <c:overlay val="0"/>
          <c:spPr>
            <a:solidFill>
              <a:schemeClr val="bg1"/>
            </a:solidFill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811584"/>
        <c:crosses val="autoZero"/>
        <c:auto val="1"/>
        <c:lblAlgn val="ctr"/>
        <c:lblOffset val="100"/>
        <c:noMultiLvlLbl val="0"/>
      </c:catAx>
      <c:valAx>
        <c:axId val="1918115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Generation</a:t>
                </a:r>
                <a:r>
                  <a:rPr lang="en-US" baseline="0"/>
                  <a:t> MU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7.326007326007326E-3"/>
              <c:y val="0.37215955910114401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95968"/>
        <c:crosses val="autoZero"/>
        <c:crossBetween val="between"/>
        <c:majorUnit val="10000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Month Wise Generation in MU </a:t>
            </a:r>
          </a:p>
        </c:rich>
      </c:tx>
      <c:layout>
        <c:manualLayout>
          <c:xMode val="edge"/>
          <c:yMode val="edge"/>
          <c:x val="0.3662659300832318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188679677475999E-2"/>
          <c:y val="0.11305677623947084"/>
          <c:w val="0.89710113615967502"/>
          <c:h val="0.75614897894284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Sheet'!$Q$2:$Q$3</c:f>
              <c:strCache>
                <c:ptCount val="2"/>
                <c:pt idx="0">
                  <c:v>Total</c:v>
                </c:pt>
                <c:pt idx="1">
                  <c:v>2020-21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Sheet'!$Q$4:$Q$15</c:f>
              <c:numCache>
                <c:formatCode>0</c:formatCode>
                <c:ptCount val="12"/>
                <c:pt idx="0">
                  <c:v>10712.32817465</c:v>
                </c:pt>
                <c:pt idx="1">
                  <c:v>13584.622744942</c:v>
                </c:pt>
                <c:pt idx="2">
                  <c:v>14025.406390574</c:v>
                </c:pt>
                <c:pt idx="3">
                  <c:v>13273.429749500001</c:v>
                </c:pt>
                <c:pt idx="4">
                  <c:v>15764.247161994001</c:v>
                </c:pt>
                <c:pt idx="5">
                  <c:v>11373.2785425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7-45F5-9557-F6FDE2276954}"/>
            </c:ext>
          </c:extLst>
        </c:ser>
        <c:ser>
          <c:idx val="1"/>
          <c:order val="1"/>
          <c:tx>
            <c:strRef>
              <c:f>'Graph Data Sheet'!$R$2:$R$3</c:f>
              <c:strCache>
                <c:ptCount val="2"/>
                <c:pt idx="0">
                  <c:v>Total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Sheet'!$R$4:$R$15</c:f>
              <c:numCache>
                <c:formatCode>0</c:formatCode>
                <c:ptCount val="12"/>
                <c:pt idx="0">
                  <c:v>9881.7034635200016</c:v>
                </c:pt>
                <c:pt idx="1">
                  <c:v>12430.070974</c:v>
                </c:pt>
                <c:pt idx="2">
                  <c:v>13932.561557199999</c:v>
                </c:pt>
                <c:pt idx="3">
                  <c:v>16176.780001475001</c:v>
                </c:pt>
                <c:pt idx="4">
                  <c:v>14922.438793999998</c:v>
                </c:pt>
                <c:pt idx="5">
                  <c:v>10796.649375600002</c:v>
                </c:pt>
                <c:pt idx="6">
                  <c:v>7634.7257085500005</c:v>
                </c:pt>
                <c:pt idx="7">
                  <c:v>8594.10615358</c:v>
                </c:pt>
                <c:pt idx="8">
                  <c:v>10704.7</c:v>
                </c:pt>
                <c:pt idx="9">
                  <c:v>10698.9</c:v>
                </c:pt>
                <c:pt idx="10">
                  <c:v>11246.718655999999</c:v>
                </c:pt>
                <c:pt idx="11">
                  <c:v>11317.645799935901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3-48CC-AF26-02F1D9402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92045056"/>
        <c:axId val="192046976"/>
      </c:barChart>
      <c:catAx>
        <c:axId val="19204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</a:t>
                </a:r>
              </a:p>
            </c:rich>
          </c:tx>
          <c:layout>
            <c:manualLayout>
              <c:xMode val="edge"/>
              <c:yMode val="edge"/>
              <c:x val="0.48019650968958233"/>
              <c:y val="0.93879496017009767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92046976"/>
        <c:crossesAt val="0"/>
        <c:auto val="1"/>
        <c:lblAlgn val="ctr"/>
        <c:lblOffset val="100"/>
        <c:noMultiLvlLbl val="0"/>
      </c:catAx>
      <c:valAx>
        <c:axId val="1920469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 b="1"/>
                  <a:t>Generation in MU </a:t>
                </a:r>
              </a:p>
            </c:rich>
          </c:tx>
          <c:layout>
            <c:manualLayout>
              <c:xMode val="edge"/>
              <c:yMode val="edge"/>
              <c:x val="1.2343239411989174E-2"/>
              <c:y val="0.41210886812624559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92045056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32193456325081748"/>
          <c:y val="4.5960862871834665E-2"/>
          <c:w val="0.39710387845460604"/>
          <c:h val="4.7592564657089012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  <a:ln>
      <a:gradFill>
        <a:gsLst>
          <a:gs pos="0">
            <a:schemeClr val="accent1">
              <a:tint val="66000"/>
              <a:satMod val="160000"/>
            </a:schemeClr>
          </a:gs>
          <a:gs pos="50000">
            <a:schemeClr val="accent1">
              <a:tint val="44500"/>
              <a:satMod val="160000"/>
            </a:schemeClr>
          </a:gs>
          <a:gs pos="100000">
            <a:schemeClr val="accent1">
              <a:tint val="23500"/>
              <a:satMod val="160000"/>
            </a:schemeClr>
          </a:gs>
        </a:gsLst>
        <a:lin ang="5400000" scaled="0"/>
      </a:gradFill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Wind Generation in MU </a:t>
            </a:r>
          </a:p>
        </c:rich>
      </c:tx>
      <c:layout>
        <c:manualLayout>
          <c:xMode val="edge"/>
          <c:yMode val="edge"/>
          <c:x val="0.38535366493860906"/>
          <c:y val="3.54329474550232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6044075668097"/>
          <c:y val="0.13606333270039278"/>
          <c:w val="0.88754542458365049"/>
          <c:h val="0.814399792293013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Data Sheet'!$E$2:$E$3</c:f>
              <c:strCache>
                <c:ptCount val="2"/>
                <c:pt idx="0">
                  <c:v>Wind</c:v>
                </c:pt>
                <c:pt idx="1">
                  <c:v>2020-21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Sheet'!$E$4:$E$15</c:f>
              <c:numCache>
                <c:formatCode>0</c:formatCode>
                <c:ptCount val="12"/>
                <c:pt idx="0">
                  <c:v>3473.8643689999999</c:v>
                </c:pt>
                <c:pt idx="1">
                  <c:v>6237.8894659420002</c:v>
                </c:pt>
                <c:pt idx="2">
                  <c:v>7895.7876420000002</c:v>
                </c:pt>
                <c:pt idx="3">
                  <c:v>6966.9567890000008</c:v>
                </c:pt>
                <c:pt idx="4">
                  <c:v>9645.5102649620003</c:v>
                </c:pt>
                <c:pt idx="5">
                  <c:v>4852.1217120000001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7-45F5-9557-F6FDE2276954}"/>
            </c:ext>
          </c:extLst>
        </c:ser>
        <c:ser>
          <c:idx val="1"/>
          <c:order val="1"/>
          <c:tx>
            <c:strRef>
              <c:f>'Graph Data Sheet'!$F$2:$F$3</c:f>
              <c:strCache>
                <c:ptCount val="2"/>
                <c:pt idx="0">
                  <c:v>Wind</c:v>
                </c:pt>
                <c:pt idx="1">
                  <c:v>2019-20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Sheet'!$F$4:$F$15</c:f>
              <c:numCache>
                <c:formatCode>0</c:formatCode>
                <c:ptCount val="12"/>
                <c:pt idx="0">
                  <c:v>3707.282197</c:v>
                </c:pt>
                <c:pt idx="1">
                  <c:v>6603.9429370000007</c:v>
                </c:pt>
                <c:pt idx="2">
                  <c:v>8781.1487749999997</c:v>
                </c:pt>
                <c:pt idx="3">
                  <c:v>11343.583346000001</c:v>
                </c:pt>
                <c:pt idx="4">
                  <c:v>9703.9989179999975</c:v>
                </c:pt>
                <c:pt idx="5">
                  <c:v>5477.9347850000004</c:v>
                </c:pt>
                <c:pt idx="6">
                  <c:v>2111.48</c:v>
                </c:pt>
                <c:pt idx="7">
                  <c:v>2723.82</c:v>
                </c:pt>
                <c:pt idx="8">
                  <c:v>3948.74</c:v>
                </c:pt>
                <c:pt idx="9">
                  <c:v>3319.95</c:v>
                </c:pt>
                <c:pt idx="10">
                  <c:v>3518.8696310000005</c:v>
                </c:pt>
                <c:pt idx="11">
                  <c:v>3405.6075250000004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7-45F5-9557-F6FDE2276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980416"/>
        <c:axId val="227981952"/>
      </c:barChart>
      <c:catAx>
        <c:axId val="22798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7981952"/>
        <c:crossesAt val="0"/>
        <c:auto val="1"/>
        <c:lblAlgn val="ctr"/>
        <c:lblOffset val="100"/>
        <c:noMultiLvlLbl val="0"/>
      </c:catAx>
      <c:valAx>
        <c:axId val="227981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7980416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43347189285112336"/>
          <c:y val="9.3741070987505906E-2"/>
          <c:w val="0.40301098563697479"/>
          <c:h val="5.7849907741401523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IN" sz="1200"/>
              <a:t>Solar Generation in</a:t>
            </a:r>
            <a:r>
              <a:rPr lang="en-IN" sz="1200" baseline="0"/>
              <a:t> MU</a:t>
            </a:r>
            <a:endParaRPr lang="en-IN" sz="1200"/>
          </a:p>
        </c:rich>
      </c:tx>
      <c:layout>
        <c:manualLayout>
          <c:xMode val="edge"/>
          <c:yMode val="edge"/>
          <c:x val="0.47405593748069108"/>
          <c:y val="0.163034910604826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738376356998365"/>
          <c:y val="0.2592710158879043"/>
          <c:w val="0.73995427644215916"/>
          <c:h val="0.57522359078155982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'Graph Data Sheet'!$G$2:$G$3</c:f>
              <c:strCache>
                <c:ptCount val="2"/>
                <c:pt idx="0">
                  <c:v>Solar</c:v>
                </c:pt>
                <c:pt idx="1">
                  <c:v>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Sheet'!$G$4:$G$15</c:f>
              <c:numCache>
                <c:formatCode>0</c:formatCode>
                <c:ptCount val="12"/>
                <c:pt idx="0">
                  <c:v>5353.4508716500004</c:v>
                </c:pt>
                <c:pt idx="1">
                  <c:v>5618.2919620000002</c:v>
                </c:pt>
                <c:pt idx="2">
                  <c:v>4703.2468673000003</c:v>
                </c:pt>
                <c:pt idx="3">
                  <c:v>4639.4755119999991</c:v>
                </c:pt>
                <c:pt idx="4">
                  <c:v>4264.737839032</c:v>
                </c:pt>
                <c:pt idx="5">
                  <c:v>4550.6950500000003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A3-461D-A163-146110EDC0F3}"/>
            </c:ext>
          </c:extLst>
        </c:ser>
        <c:ser>
          <c:idx val="5"/>
          <c:order val="1"/>
          <c:tx>
            <c:strRef>
              <c:f>'Graph Data Sheet'!$H$2:$H$3</c:f>
              <c:strCache>
                <c:ptCount val="2"/>
                <c:pt idx="0">
                  <c:v>Solar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Sheet'!$H$4:$H$15</c:f>
              <c:numCache>
                <c:formatCode>0</c:formatCode>
                <c:ptCount val="12"/>
                <c:pt idx="0">
                  <c:v>4181.2274062700008</c:v>
                </c:pt>
                <c:pt idx="1">
                  <c:v>4342.5833759999996</c:v>
                </c:pt>
                <c:pt idx="2">
                  <c:v>3931.5899510000004</c:v>
                </c:pt>
                <c:pt idx="3">
                  <c:v>3438.8098253000003</c:v>
                </c:pt>
                <c:pt idx="4">
                  <c:v>3587.4644429999998</c:v>
                </c:pt>
                <c:pt idx="5">
                  <c:v>3565.1445092000004</c:v>
                </c:pt>
                <c:pt idx="6">
                  <c:v>3882.4140000000002</c:v>
                </c:pt>
                <c:pt idx="7">
                  <c:v>3936.8166749799998</c:v>
                </c:pt>
                <c:pt idx="8">
                  <c:v>3928.39</c:v>
                </c:pt>
                <c:pt idx="9">
                  <c:v>4612.72</c:v>
                </c:pt>
                <c:pt idx="10">
                  <c:v>5090.6593819999998</c:v>
                </c:pt>
                <c:pt idx="11">
                  <c:v>5633.3001329999988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A3-461D-A163-146110EDC0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1846272"/>
        <c:axId val="191864832"/>
      </c:barChart>
      <c:catAx>
        <c:axId val="19184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layout>
            <c:manualLayout>
              <c:xMode val="edge"/>
              <c:yMode val="edge"/>
              <c:x val="0.51201249946215743"/>
              <c:y val="0.8869039304187394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crossAx val="191864832"/>
        <c:crosses val="autoZero"/>
        <c:auto val="1"/>
        <c:lblAlgn val="ctr"/>
        <c:lblOffset val="100"/>
        <c:noMultiLvlLbl val="0"/>
      </c:catAx>
      <c:valAx>
        <c:axId val="1918648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19184627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4023022966550881"/>
          <c:y val="0.22079414838035527"/>
          <c:w val="0.39596396919167087"/>
          <c:h val="5.8004591118900106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Biomass Generation in</a:t>
            </a:r>
            <a:r>
              <a:rPr lang="en-IN" baseline="0"/>
              <a:t> MU</a:t>
            </a:r>
            <a:endParaRPr lang="en-IN"/>
          </a:p>
        </c:rich>
      </c:tx>
      <c:layout>
        <c:manualLayout>
          <c:xMode val="edge"/>
          <c:yMode val="edge"/>
          <c:x val="0.36487876875619546"/>
          <c:y val="8.99973389947661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81189942131232"/>
          <c:y val="0.16116137398271826"/>
          <c:w val="0.81397449939775546"/>
          <c:h val="0.74209259365694769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'Graph Data Sheet'!$I$2:$I$3</c:f>
              <c:strCache>
                <c:ptCount val="2"/>
                <c:pt idx="0">
                  <c:v>Biomass</c:v>
                </c:pt>
                <c:pt idx="1">
                  <c:v>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Sheet'!$I$4:$I$15</c:f>
              <c:numCache>
                <c:formatCode>0</c:formatCode>
                <c:ptCount val="12"/>
                <c:pt idx="0">
                  <c:v>269.97009900000006</c:v>
                </c:pt>
                <c:pt idx="1">
                  <c:v>313.23258199999998</c:v>
                </c:pt>
                <c:pt idx="2">
                  <c:v>299.24512100000004</c:v>
                </c:pt>
                <c:pt idx="3">
                  <c:v>278.90988699999997</c:v>
                </c:pt>
                <c:pt idx="4">
                  <c:v>231.14861700000003</c:v>
                </c:pt>
                <c:pt idx="5">
                  <c:v>251.31224500000002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8-4598-BB50-285C73A949B1}"/>
            </c:ext>
          </c:extLst>
        </c:ser>
        <c:ser>
          <c:idx val="5"/>
          <c:order val="1"/>
          <c:tx>
            <c:strRef>
              <c:f>'Graph Data Sheet'!$J$2:$J$3</c:f>
              <c:strCache>
                <c:ptCount val="2"/>
                <c:pt idx="0">
                  <c:v>Biomass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Sheet'!$J$4:$J$15</c:f>
              <c:numCache>
                <c:formatCode>0</c:formatCode>
                <c:ptCount val="12"/>
                <c:pt idx="0">
                  <c:v>235.008983</c:v>
                </c:pt>
                <c:pt idx="1">
                  <c:v>229.02864699999998</c:v>
                </c:pt>
                <c:pt idx="2">
                  <c:v>202.27369720000002</c:v>
                </c:pt>
                <c:pt idx="3">
                  <c:v>275.223342</c:v>
                </c:pt>
                <c:pt idx="4">
                  <c:v>234.16578800000002</c:v>
                </c:pt>
                <c:pt idx="5">
                  <c:v>202.23013300000002</c:v>
                </c:pt>
                <c:pt idx="6">
                  <c:v>249.16417200000001</c:v>
                </c:pt>
                <c:pt idx="7">
                  <c:v>207.660482</c:v>
                </c:pt>
                <c:pt idx="8">
                  <c:v>239.09</c:v>
                </c:pt>
                <c:pt idx="9">
                  <c:v>273.20999999999998</c:v>
                </c:pt>
                <c:pt idx="10">
                  <c:v>308.74822900000004</c:v>
                </c:pt>
                <c:pt idx="11">
                  <c:v>282.15911259999996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8-4598-BB50-285C73A949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7720192"/>
        <c:axId val="227734656"/>
      </c:barChart>
      <c:catAx>
        <c:axId val="227720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227734656"/>
        <c:crosses val="autoZero"/>
        <c:auto val="1"/>
        <c:lblAlgn val="ctr"/>
        <c:lblOffset val="100"/>
        <c:noMultiLvlLbl val="0"/>
      </c:catAx>
      <c:valAx>
        <c:axId val="2277346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77201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7819168051556592"/>
          <c:y val="0.16944473965400342"/>
          <c:w val="0.47364288668089816"/>
          <c:h val="5.8079281479156419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Bagasse Generation in MU</a:t>
            </a:r>
          </a:p>
        </c:rich>
      </c:tx>
      <c:layout>
        <c:manualLayout>
          <c:xMode val="edge"/>
          <c:yMode val="edge"/>
          <c:x val="0.36117740335730686"/>
          <c:y val="6.295081707186504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635453260650111E-2"/>
          <c:y val="8.5867250135741882E-2"/>
          <c:w val="0.90127802773288246"/>
          <c:h val="0.79288450767408825"/>
        </c:manualLayout>
      </c:layout>
      <c:barChart>
        <c:barDir val="col"/>
        <c:grouping val="clustered"/>
        <c:varyColors val="0"/>
        <c:ser>
          <c:idx val="6"/>
          <c:order val="0"/>
          <c:tx>
            <c:strRef>
              <c:f>'Graph Data Sheet'!$K$2:$K$3</c:f>
              <c:strCache>
                <c:ptCount val="2"/>
                <c:pt idx="0">
                  <c:v>Bagasse</c:v>
                </c:pt>
                <c:pt idx="1">
                  <c:v>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Sheet'!$K$4:$K$15</c:f>
              <c:numCache>
                <c:formatCode>0</c:formatCode>
                <c:ptCount val="12"/>
                <c:pt idx="0">
                  <c:v>888.17245800000001</c:v>
                </c:pt>
                <c:pt idx="1">
                  <c:v>611.55046000000004</c:v>
                </c:pt>
                <c:pt idx="2">
                  <c:v>182.81036617399999</c:v>
                </c:pt>
                <c:pt idx="3">
                  <c:v>164.17194000000001</c:v>
                </c:pt>
                <c:pt idx="4">
                  <c:v>194.88246999999998</c:v>
                </c:pt>
                <c:pt idx="5">
                  <c:v>201.68871999999999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F9-498B-827F-91E47A7DB3E5}"/>
            </c:ext>
          </c:extLst>
        </c:ser>
        <c:ser>
          <c:idx val="7"/>
          <c:order val="1"/>
          <c:tx>
            <c:strRef>
              <c:f>'Graph Data Sheet'!$L$2:$L$3</c:f>
              <c:strCache>
                <c:ptCount val="2"/>
                <c:pt idx="0">
                  <c:v>Bagasse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Sheet'!$L$4:$L$15</c:f>
              <c:numCache>
                <c:formatCode>0</c:formatCode>
                <c:ptCount val="12"/>
                <c:pt idx="0">
                  <c:v>1201.2855846</c:v>
                </c:pt>
                <c:pt idx="1">
                  <c:v>632.78</c:v>
                </c:pt>
                <c:pt idx="2">
                  <c:v>313.75790699999999</c:v>
                </c:pt>
                <c:pt idx="3">
                  <c:v>231.33971999999997</c:v>
                </c:pt>
                <c:pt idx="4">
                  <c:v>251.25600000000003</c:v>
                </c:pt>
                <c:pt idx="5">
                  <c:v>234.15781999999999</c:v>
                </c:pt>
                <c:pt idx="6">
                  <c:v>249.76100000000002</c:v>
                </c:pt>
                <c:pt idx="7">
                  <c:v>862.70297000000005</c:v>
                </c:pt>
                <c:pt idx="8">
                  <c:v>1857.18</c:v>
                </c:pt>
                <c:pt idx="9">
                  <c:v>1906.91</c:v>
                </c:pt>
                <c:pt idx="10">
                  <c:v>1743.3579260000001</c:v>
                </c:pt>
                <c:pt idx="11">
                  <c:v>1319.9623190000002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F9-498B-827F-91E47A7DB3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28057472"/>
        <c:axId val="228059392"/>
      </c:barChart>
      <c:catAx>
        <c:axId val="228057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8059392"/>
        <c:crosses val="autoZero"/>
        <c:auto val="1"/>
        <c:lblAlgn val="ctr"/>
        <c:lblOffset val="100"/>
        <c:noMultiLvlLbl val="0"/>
      </c:catAx>
      <c:valAx>
        <c:axId val="228059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28057472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13873181236960763"/>
          <c:y val="7.733342204382046E-2"/>
          <c:w val="0.46817729322296253"/>
          <c:h val="5.8050089695854228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Small Hydro Generation</a:t>
            </a:r>
            <a:r>
              <a:rPr lang="en-IN" baseline="0"/>
              <a:t> in MU</a:t>
            </a:r>
            <a:endParaRPr lang="en-IN"/>
          </a:p>
        </c:rich>
      </c:tx>
      <c:layout>
        <c:manualLayout>
          <c:xMode val="edge"/>
          <c:yMode val="edge"/>
          <c:x val="0.3621060355684888"/>
          <c:y val="2.933340677459343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370495995692839E-2"/>
          <c:y val="0.16116137398271826"/>
          <c:w val="0.80286027323507625"/>
          <c:h val="0.74209259365694769"/>
        </c:manualLayout>
      </c:layout>
      <c:barChart>
        <c:barDir val="col"/>
        <c:grouping val="clustered"/>
        <c:varyColors val="0"/>
        <c:ser>
          <c:idx val="8"/>
          <c:order val="0"/>
          <c:tx>
            <c:strRef>
              <c:f>'Graph Data Sheet'!$M$2:$M$3</c:f>
              <c:strCache>
                <c:ptCount val="2"/>
                <c:pt idx="0">
                  <c:v>SHP</c:v>
                </c:pt>
                <c:pt idx="1">
                  <c:v>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Sheet'!$M$4:$M$15</c:f>
              <c:numCache>
                <c:formatCode>0</c:formatCode>
                <c:ptCount val="12"/>
                <c:pt idx="0">
                  <c:v>693.60430699999995</c:v>
                </c:pt>
                <c:pt idx="1">
                  <c:v>767.18749500000013</c:v>
                </c:pt>
                <c:pt idx="2">
                  <c:v>820.86105109999994</c:v>
                </c:pt>
                <c:pt idx="3">
                  <c:v>1079.6870935000002</c:v>
                </c:pt>
                <c:pt idx="4">
                  <c:v>1274.7158480000001</c:v>
                </c:pt>
                <c:pt idx="5">
                  <c:v>1377.0122565000001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42-4703-B78D-A965FD824124}"/>
            </c:ext>
          </c:extLst>
        </c:ser>
        <c:ser>
          <c:idx val="9"/>
          <c:order val="1"/>
          <c:tx>
            <c:strRef>
              <c:f>'Graph Data Sheet'!$N$2:$N$3</c:f>
              <c:strCache>
                <c:ptCount val="2"/>
                <c:pt idx="0">
                  <c:v>SHP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Sheet'!$N$4:$N$15</c:f>
              <c:numCache>
                <c:formatCode>0</c:formatCode>
                <c:ptCount val="12"/>
                <c:pt idx="0">
                  <c:v>518.12739899999997</c:v>
                </c:pt>
                <c:pt idx="1">
                  <c:v>592.36601400000006</c:v>
                </c:pt>
                <c:pt idx="2">
                  <c:v>665.55650300000002</c:v>
                </c:pt>
                <c:pt idx="3">
                  <c:v>858.7867470000001</c:v>
                </c:pt>
                <c:pt idx="4">
                  <c:v>1120.462045</c:v>
                </c:pt>
                <c:pt idx="5">
                  <c:v>1290.3499999999999</c:v>
                </c:pt>
                <c:pt idx="6">
                  <c:v>1110.1142180000002</c:v>
                </c:pt>
                <c:pt idx="7">
                  <c:v>835.53627099999994</c:v>
                </c:pt>
                <c:pt idx="8">
                  <c:v>701.69</c:v>
                </c:pt>
                <c:pt idx="9">
                  <c:v>562.16</c:v>
                </c:pt>
                <c:pt idx="10">
                  <c:v>556.40810699999997</c:v>
                </c:pt>
                <c:pt idx="11">
                  <c:v>639.65684369000007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42-4703-B78D-A965FD8241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50545664"/>
        <c:axId val="250547584"/>
      </c:barChart>
      <c:catAx>
        <c:axId val="250545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 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250547584"/>
        <c:crosses val="autoZero"/>
        <c:auto val="1"/>
        <c:lblAlgn val="ctr"/>
        <c:lblOffset val="100"/>
        <c:noMultiLvlLbl val="0"/>
      </c:catAx>
      <c:valAx>
        <c:axId val="2505475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 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50545664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42149183112674637"/>
          <c:y val="9.2101112123860226E-2"/>
          <c:w val="0.37011878213222271"/>
          <c:h val="5.8130351530219566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IN"/>
              <a:t>Generation from other RE sources in MU</a:t>
            </a:r>
          </a:p>
        </c:rich>
      </c:tx>
      <c:layout>
        <c:manualLayout>
          <c:xMode val="edge"/>
          <c:yMode val="edge"/>
          <c:x val="0.36819803762582659"/>
          <c:y val="4.32478617925882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1436166633017E-2"/>
          <c:y val="0.16116137398271826"/>
          <c:w val="0.86325001682482005"/>
          <c:h val="0.74209259365694769"/>
        </c:manualLayout>
      </c:layout>
      <c:barChart>
        <c:barDir val="col"/>
        <c:grouping val="clustered"/>
        <c:varyColors val="0"/>
        <c:ser>
          <c:idx val="10"/>
          <c:order val="0"/>
          <c:tx>
            <c:strRef>
              <c:f>'Graph Data Sheet'!$O$2:$O$3</c:f>
              <c:strCache>
                <c:ptCount val="2"/>
                <c:pt idx="0">
                  <c:v>Other </c:v>
                </c:pt>
                <c:pt idx="1">
                  <c:v>2020-21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Sheet'!$O$4:$O$15</c:f>
              <c:numCache>
                <c:formatCode>0</c:formatCode>
                <c:ptCount val="12"/>
                <c:pt idx="0">
                  <c:v>33.266069999999999</c:v>
                </c:pt>
                <c:pt idx="1">
                  <c:v>36.470780000000005</c:v>
                </c:pt>
                <c:pt idx="2">
                  <c:v>123.45534299999998</c:v>
                </c:pt>
                <c:pt idx="3">
                  <c:v>144.22852800000001</c:v>
                </c:pt>
                <c:pt idx="4">
                  <c:v>153.25212300000001</c:v>
                </c:pt>
                <c:pt idx="5">
                  <c:v>140.44855900000002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01-4408-83C1-DD7EF4A1E1CA}"/>
            </c:ext>
          </c:extLst>
        </c:ser>
        <c:ser>
          <c:idx val="11"/>
          <c:order val="1"/>
          <c:tx>
            <c:strRef>
              <c:f>'Graph Data Sheet'!$P$2:$P$3</c:f>
              <c:strCache>
                <c:ptCount val="2"/>
                <c:pt idx="0">
                  <c:v>Other </c:v>
                </c:pt>
                <c:pt idx="1">
                  <c:v>2019-20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'Graph Data Sheet'!$D$4:$D$15</c:f>
              <c:strCache>
                <c:ptCount val="12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August</c:v>
                </c:pt>
                <c:pt idx="5">
                  <c:v>September</c:v>
                </c:pt>
                <c:pt idx="6">
                  <c:v>October</c:v>
                </c:pt>
                <c:pt idx="7">
                  <c:v>November</c:v>
                </c:pt>
                <c:pt idx="8">
                  <c:v>December</c:v>
                </c:pt>
                <c:pt idx="9">
                  <c:v>January</c:v>
                </c:pt>
                <c:pt idx="10">
                  <c:v>February</c:v>
                </c:pt>
                <c:pt idx="11">
                  <c:v>March</c:v>
                </c:pt>
              </c:strCache>
            </c:strRef>
          </c:cat>
          <c:val>
            <c:numRef>
              <c:f>'Graph Data Sheet'!$P$4:$P$15</c:f>
              <c:numCache>
                <c:formatCode>0</c:formatCode>
                <c:ptCount val="12"/>
                <c:pt idx="0">
                  <c:v>38.771893650000003</c:v>
                </c:pt>
                <c:pt idx="1">
                  <c:v>29.369999999999997</c:v>
                </c:pt>
                <c:pt idx="2">
                  <c:v>38.234724</c:v>
                </c:pt>
                <c:pt idx="3">
                  <c:v>29.037021175</c:v>
                </c:pt>
                <c:pt idx="4">
                  <c:v>25.0916</c:v>
                </c:pt>
                <c:pt idx="5">
                  <c:v>26.832128399999998</c:v>
                </c:pt>
                <c:pt idx="6">
                  <c:v>31.792318549999997</c:v>
                </c:pt>
                <c:pt idx="7">
                  <c:v>27.569755600000001</c:v>
                </c:pt>
                <c:pt idx="8">
                  <c:v>29.61</c:v>
                </c:pt>
                <c:pt idx="9">
                  <c:v>23.95</c:v>
                </c:pt>
                <c:pt idx="10">
                  <c:v>28.675381000000002</c:v>
                </c:pt>
                <c:pt idx="11">
                  <c:v>36.959866645899993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01-4408-83C1-DD7EF4A1E1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50608256"/>
        <c:axId val="250610432"/>
      </c:barChart>
      <c:catAx>
        <c:axId val="25060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Month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250610432"/>
        <c:crosses val="autoZero"/>
        <c:auto val="1"/>
        <c:lblAlgn val="ctr"/>
        <c:lblOffset val="100"/>
        <c:noMultiLvlLbl val="0"/>
      </c:catAx>
      <c:valAx>
        <c:axId val="2506104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Generation in MU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250608256"/>
        <c:crosses val="autoZero"/>
        <c:crossBetween val="between"/>
      </c:valAx>
      <c:spPr>
        <a:noFill/>
      </c:spPr>
    </c:plotArea>
    <c:legend>
      <c:legendPos val="t"/>
      <c:layout>
        <c:manualLayout>
          <c:xMode val="edge"/>
          <c:yMode val="edge"/>
          <c:x val="0.30048258932912236"/>
          <c:y val="0.12576289367511631"/>
          <c:w val="0.40680946919459038"/>
          <c:h val="5.4561496245995822E-2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noFill/>
  </c:sp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IN" sz="1800" b="0" i="0" baseline="0">
                <a:effectLst/>
              </a:rPr>
              <a:t>All India Wind &amp; Solar Power Daily Generation Report (Aug 2020)</a:t>
            </a:r>
            <a:endParaRPr lang="en-IN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'Daily report'!$B$3</c:f>
              <c:strCache>
                <c:ptCount val="1"/>
                <c:pt idx="0">
                  <c:v>Solar (MU)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report'!$A$4:$A$33</c:f>
              <c:strCache>
                <c:ptCount val="30"/>
                <c:pt idx="0">
                  <c:v>01-09-20</c:v>
                </c:pt>
                <c:pt idx="1">
                  <c:v>02-09-20</c:v>
                </c:pt>
                <c:pt idx="2">
                  <c:v>03-09-20</c:v>
                </c:pt>
                <c:pt idx="3">
                  <c:v>04-09-20</c:v>
                </c:pt>
                <c:pt idx="4">
                  <c:v>05-09-20</c:v>
                </c:pt>
                <c:pt idx="5">
                  <c:v>06-09-20</c:v>
                </c:pt>
                <c:pt idx="6">
                  <c:v>07-09-20</c:v>
                </c:pt>
                <c:pt idx="7">
                  <c:v>08-09-20</c:v>
                </c:pt>
                <c:pt idx="8">
                  <c:v>09-09-20</c:v>
                </c:pt>
                <c:pt idx="9">
                  <c:v>10-09-20</c:v>
                </c:pt>
                <c:pt idx="10">
                  <c:v>11-09-20</c:v>
                </c:pt>
                <c:pt idx="11">
                  <c:v>12-09-20</c:v>
                </c:pt>
                <c:pt idx="12">
                  <c:v>13-09-20</c:v>
                </c:pt>
                <c:pt idx="13">
                  <c:v>14-09-20</c:v>
                </c:pt>
                <c:pt idx="14">
                  <c:v>15-09-20</c:v>
                </c:pt>
                <c:pt idx="15">
                  <c:v>16-09-20</c:v>
                </c:pt>
                <c:pt idx="16">
                  <c:v>17-09-20</c:v>
                </c:pt>
                <c:pt idx="17">
                  <c:v>18-09-20</c:v>
                </c:pt>
                <c:pt idx="18">
                  <c:v>19-09-20</c:v>
                </c:pt>
                <c:pt idx="19">
                  <c:v>20-09-20</c:v>
                </c:pt>
                <c:pt idx="20">
                  <c:v>21-09-20</c:v>
                </c:pt>
                <c:pt idx="21">
                  <c:v>22-09-20</c:v>
                </c:pt>
                <c:pt idx="22">
                  <c:v>23-09-20</c:v>
                </c:pt>
                <c:pt idx="23">
                  <c:v>24-09-20</c:v>
                </c:pt>
                <c:pt idx="24">
                  <c:v>25-09-20</c:v>
                </c:pt>
                <c:pt idx="25">
                  <c:v>26-09-20</c:v>
                </c:pt>
                <c:pt idx="26">
                  <c:v>27-09-20</c:v>
                </c:pt>
                <c:pt idx="27">
                  <c:v>28-09-20</c:v>
                </c:pt>
                <c:pt idx="28">
                  <c:v>29-09-20</c:v>
                </c:pt>
                <c:pt idx="29">
                  <c:v>30-09-20</c:v>
                </c:pt>
              </c:strCache>
            </c:strRef>
          </c:cat>
          <c:val>
            <c:numRef>
              <c:f>'Daily report'!$B$4:$B$33</c:f>
              <c:numCache>
                <c:formatCode>0.00</c:formatCode>
                <c:ptCount val="30"/>
                <c:pt idx="0">
                  <c:v>142.87</c:v>
                </c:pt>
                <c:pt idx="1">
                  <c:v>107.36</c:v>
                </c:pt>
                <c:pt idx="2">
                  <c:v>134.66999999999999</c:v>
                </c:pt>
                <c:pt idx="3">
                  <c:v>146.55000000000001</c:v>
                </c:pt>
                <c:pt idx="4">
                  <c:v>150.1</c:v>
                </c:pt>
                <c:pt idx="5">
                  <c:v>159.77000000000001</c:v>
                </c:pt>
                <c:pt idx="6">
                  <c:v>157.87</c:v>
                </c:pt>
                <c:pt idx="7">
                  <c:v>149.11000000000001</c:v>
                </c:pt>
                <c:pt idx="8">
                  <c:v>152.65</c:v>
                </c:pt>
                <c:pt idx="9">
                  <c:v>139.32</c:v>
                </c:pt>
                <c:pt idx="10">
                  <c:v>135.03</c:v>
                </c:pt>
                <c:pt idx="11">
                  <c:v>130.54</c:v>
                </c:pt>
                <c:pt idx="12">
                  <c:v>109.55</c:v>
                </c:pt>
                <c:pt idx="13">
                  <c:v>103.77</c:v>
                </c:pt>
                <c:pt idx="14">
                  <c:v>131.56</c:v>
                </c:pt>
                <c:pt idx="15">
                  <c:v>130.33000000000001</c:v>
                </c:pt>
                <c:pt idx="16">
                  <c:v>136.78</c:v>
                </c:pt>
                <c:pt idx="17">
                  <c:v>133.08000000000001</c:v>
                </c:pt>
                <c:pt idx="18">
                  <c:v>116.23</c:v>
                </c:pt>
                <c:pt idx="19">
                  <c:v>116.51</c:v>
                </c:pt>
                <c:pt idx="20">
                  <c:v>124.79</c:v>
                </c:pt>
                <c:pt idx="21">
                  <c:v>136.88999999999999</c:v>
                </c:pt>
                <c:pt idx="22">
                  <c:v>134.85</c:v>
                </c:pt>
                <c:pt idx="23">
                  <c:v>146.91999999999999</c:v>
                </c:pt>
                <c:pt idx="24">
                  <c:v>139.02000000000001</c:v>
                </c:pt>
                <c:pt idx="25">
                  <c:v>106.48</c:v>
                </c:pt>
                <c:pt idx="26">
                  <c:v>150.83000000000001</c:v>
                </c:pt>
                <c:pt idx="27">
                  <c:v>168.86</c:v>
                </c:pt>
                <c:pt idx="28">
                  <c:v>139.19</c:v>
                </c:pt>
                <c:pt idx="29">
                  <c:v>134.35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95-43F7-BF0C-6DBA79A713A8}"/>
            </c:ext>
          </c:extLst>
        </c:ser>
        <c:ser>
          <c:idx val="1"/>
          <c:order val="1"/>
          <c:tx>
            <c:strRef>
              <c:f>'Daily report'!$C$3</c:f>
              <c:strCache>
                <c:ptCount val="1"/>
                <c:pt idx="0">
                  <c:v>Wind (MU)</c:v>
                </c:pt>
              </c:strCache>
            </c:strRef>
          </c:tx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report'!$A$4:$A$33</c:f>
              <c:strCache>
                <c:ptCount val="30"/>
                <c:pt idx="0">
                  <c:v>01-09-20</c:v>
                </c:pt>
                <c:pt idx="1">
                  <c:v>02-09-20</c:v>
                </c:pt>
                <c:pt idx="2">
                  <c:v>03-09-20</c:v>
                </c:pt>
                <c:pt idx="3">
                  <c:v>04-09-20</c:v>
                </c:pt>
                <c:pt idx="4">
                  <c:v>05-09-20</c:v>
                </c:pt>
                <c:pt idx="5">
                  <c:v>06-09-20</c:v>
                </c:pt>
                <c:pt idx="6">
                  <c:v>07-09-20</c:v>
                </c:pt>
                <c:pt idx="7">
                  <c:v>08-09-20</c:v>
                </c:pt>
                <c:pt idx="8">
                  <c:v>09-09-20</c:v>
                </c:pt>
                <c:pt idx="9">
                  <c:v>10-09-20</c:v>
                </c:pt>
                <c:pt idx="10">
                  <c:v>11-09-20</c:v>
                </c:pt>
                <c:pt idx="11">
                  <c:v>12-09-20</c:v>
                </c:pt>
                <c:pt idx="12">
                  <c:v>13-09-20</c:v>
                </c:pt>
                <c:pt idx="13">
                  <c:v>14-09-20</c:v>
                </c:pt>
                <c:pt idx="14">
                  <c:v>15-09-20</c:v>
                </c:pt>
                <c:pt idx="15">
                  <c:v>16-09-20</c:v>
                </c:pt>
                <c:pt idx="16">
                  <c:v>17-09-20</c:v>
                </c:pt>
                <c:pt idx="17">
                  <c:v>18-09-20</c:v>
                </c:pt>
                <c:pt idx="18">
                  <c:v>19-09-20</c:v>
                </c:pt>
                <c:pt idx="19">
                  <c:v>20-09-20</c:v>
                </c:pt>
                <c:pt idx="20">
                  <c:v>21-09-20</c:v>
                </c:pt>
                <c:pt idx="21">
                  <c:v>22-09-20</c:v>
                </c:pt>
                <c:pt idx="22">
                  <c:v>23-09-20</c:v>
                </c:pt>
                <c:pt idx="23">
                  <c:v>24-09-20</c:v>
                </c:pt>
                <c:pt idx="24">
                  <c:v>25-09-20</c:v>
                </c:pt>
                <c:pt idx="25">
                  <c:v>26-09-20</c:v>
                </c:pt>
                <c:pt idx="26">
                  <c:v>27-09-20</c:v>
                </c:pt>
                <c:pt idx="27">
                  <c:v>28-09-20</c:v>
                </c:pt>
                <c:pt idx="28">
                  <c:v>29-09-20</c:v>
                </c:pt>
                <c:pt idx="29">
                  <c:v>30-09-20</c:v>
                </c:pt>
              </c:strCache>
            </c:strRef>
          </c:cat>
          <c:val>
            <c:numRef>
              <c:f>'Daily report'!$C$4:$C$33</c:f>
              <c:numCache>
                <c:formatCode>0.00</c:formatCode>
                <c:ptCount val="30"/>
                <c:pt idx="0">
                  <c:v>119.96</c:v>
                </c:pt>
                <c:pt idx="1">
                  <c:v>58.39</c:v>
                </c:pt>
                <c:pt idx="2">
                  <c:v>38.75</c:v>
                </c:pt>
                <c:pt idx="3">
                  <c:v>38.159999999999997</c:v>
                </c:pt>
                <c:pt idx="4">
                  <c:v>43.44</c:v>
                </c:pt>
                <c:pt idx="5">
                  <c:v>105.27</c:v>
                </c:pt>
                <c:pt idx="6">
                  <c:v>149.46</c:v>
                </c:pt>
                <c:pt idx="7">
                  <c:v>123.24</c:v>
                </c:pt>
                <c:pt idx="8">
                  <c:v>94.45</c:v>
                </c:pt>
                <c:pt idx="9">
                  <c:v>117.61</c:v>
                </c:pt>
                <c:pt idx="10">
                  <c:v>143.84</c:v>
                </c:pt>
                <c:pt idx="11">
                  <c:v>159.04</c:v>
                </c:pt>
                <c:pt idx="12">
                  <c:v>157.16</c:v>
                </c:pt>
                <c:pt idx="13">
                  <c:v>188.04</c:v>
                </c:pt>
                <c:pt idx="14">
                  <c:v>189.68</c:v>
                </c:pt>
                <c:pt idx="15">
                  <c:v>188.04</c:v>
                </c:pt>
                <c:pt idx="16">
                  <c:v>198.32</c:v>
                </c:pt>
                <c:pt idx="17">
                  <c:v>240.31</c:v>
                </c:pt>
                <c:pt idx="18">
                  <c:v>179.97</c:v>
                </c:pt>
                <c:pt idx="19">
                  <c:v>173.46</c:v>
                </c:pt>
                <c:pt idx="20">
                  <c:v>225.27</c:v>
                </c:pt>
                <c:pt idx="21">
                  <c:v>243.78</c:v>
                </c:pt>
                <c:pt idx="22">
                  <c:v>260.45</c:v>
                </c:pt>
                <c:pt idx="23">
                  <c:v>167.26</c:v>
                </c:pt>
                <c:pt idx="24">
                  <c:v>191.04</c:v>
                </c:pt>
                <c:pt idx="25">
                  <c:v>198.94</c:v>
                </c:pt>
                <c:pt idx="26">
                  <c:v>129.41</c:v>
                </c:pt>
                <c:pt idx="27">
                  <c:v>106.31</c:v>
                </c:pt>
                <c:pt idx="28">
                  <c:v>122.66</c:v>
                </c:pt>
                <c:pt idx="29">
                  <c:v>140.94999999999999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95-43F7-BF0C-6DBA79A713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0738560"/>
        <c:axId val="251002880"/>
      </c:lineChart>
      <c:catAx>
        <c:axId val="250738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Date</a:t>
                </a:r>
              </a:p>
            </c:rich>
          </c:tx>
          <c:layout>
            <c:manualLayout>
              <c:xMode val="edge"/>
              <c:yMode val="edge"/>
              <c:x val="0.42021462450924341"/>
              <c:y val="0.95156349820859698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crossAx val="251002880"/>
        <c:crosses val="autoZero"/>
        <c:auto val="1"/>
        <c:lblAlgn val="ctr"/>
        <c:lblOffset val="100"/>
        <c:noMultiLvlLbl val="0"/>
      </c:catAx>
      <c:valAx>
        <c:axId val="251002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MU</a:t>
                </a:r>
              </a:p>
            </c:rich>
          </c:tx>
          <c:layout>
            <c:manualLayout>
              <c:xMode val="edge"/>
              <c:yMode val="edge"/>
              <c:x val="8.1922675745103937E-3"/>
              <c:y val="0.43476372199633256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crossAx val="250738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70C0"/>
  </sheetPr>
  <sheetViews>
    <sheetView zoomScale="62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FFFF00"/>
  </sheetPr>
  <sheetViews>
    <sheetView zoomScale="67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66" workbookViewId="0"/>
  </sheetViews>
  <pageMargins left="0.7" right="0.7" top="0.75" bottom="0.75" header="0.3" footer="0.3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59" workbookViewId="0"/>
  </sheetViews>
  <pageMargins left="0.7" right="0.7" top="0.75" bottom="0.75" header="0.3" footer="0.3"/>
  <pageSetup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FFC000"/>
  </sheetPr>
  <sheetViews>
    <sheetView zoomScale="71" workbookViewId="0"/>
  </sheetViews>
  <pageMargins left="0.7" right="0.7" top="0.75" bottom="0.75" header="0.3" footer="0.3"/>
  <pageSetup orientation="landscape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FFC000"/>
  </sheetPr>
  <sheetViews>
    <sheetView tabSelected="1" zoomScale="60" workbookViewId="0"/>
  </sheetViews>
  <pageMargins left="0.7" right="0.7" top="0.75" bottom="0.75" header="0.3" footer="0.3"/>
  <pageSetup orientation="landscape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FFFF00"/>
  </sheetPr>
  <sheetViews>
    <sheetView zoomScale="53" workbookViewId="0"/>
  </sheetViews>
  <pageMargins left="0.7" right="0.7" top="0.75" bottom="0.75" header="0.3" footer="0.3"/>
  <pageSetup orientation="landscape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4" workbookViewId="0"/>
  </sheetViews>
  <pageMargins left="0.70866141732283472" right="0.70866141732283472" top="0.74803149606299213" bottom="0.74803149606299213" header="0.31496062992125984" footer="0.31496062992125984"/>
  <pageSetup orientation="landscape" draft="1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0" workbookViewId="0"/>
  </sheetViews>
  <pageMargins left="0.7" right="0.7" top="0.75" bottom="0.75" header="0.3" footer="0.3"/>
  <pageSetup paperSize="9" orientation="landscape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59" workbookViewId="0"/>
  </sheetViews>
  <pageMargins left="0.7" right="0.7" top="0.75" bottom="0.75" header="0.3" footer="0.3"/>
  <pageSetup paperSize="5" orientation="landscape" r:id="rId1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75" workbookViewId="0"/>
  </sheetViews>
  <pageMargins left="0.7" right="0.7" top="0.75" bottom="0.75" header="0.3" footer="0.3"/>
  <pageSetup paperSize="5" orientation="landscape" r:id="rId1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6" workbookViewId="0"/>
  </sheetViews>
  <pageMargins left="0.7" right="0.7" top="0.75" bottom="0.75" header="0.3" footer="0.3"/>
  <pageSetup paperSize="5" orientation="landscape" r:id="rId1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2" workbookViewId="0"/>
  </sheetViews>
  <pageMargins left="0.7" right="0.7" top="0.75" bottom="0.75" header="0.3" footer="0.3"/>
  <pageSetup paperSize="5" orientation="landscape" r:id="rId1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71" workbookViewId="0"/>
  </sheetViews>
  <pageMargins left="0.7" right="0.7" top="0.75" bottom="0.75" header="0.3" footer="0.3"/>
  <pageSetup paperSize="5" orientation="landscape" r:id="rId1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69" workbookViewId="0"/>
  </sheetViews>
  <pageMargins left="0.70866141732283472" right="0.11811023622047245" top="0.74803149606299213" bottom="0.35433070866141736" header="0.31496062992125984" footer="0.11811023622047245"/>
  <pageSetup paperSize="5" orientation="landscape" r:id="rId1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6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556" cy="60990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133350</xdr:colOff>
      <xdr:row>18</xdr:row>
      <xdr:rowOff>180974</xdr:rowOff>
    </xdr:from>
    <xdr:ext cx="5438775" cy="264560"/>
    <xdr:sp macro="" textlink="">
      <xdr:nvSpPr>
        <xdr:cNvPr id="3" name="TextBox 2"/>
        <xdr:cNvSpPr txBox="1"/>
      </xdr:nvSpPr>
      <xdr:spPr>
        <a:xfrm>
          <a:off x="5857875" y="5133974"/>
          <a:ext cx="5438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2015" cy="62836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0.92589</cdr:y>
    </cdr:from>
    <cdr:to>
      <cdr:x>0.90017</cdr:x>
      <cdr:y>0.99472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5841067"/>
          <a:ext cx="7816103" cy="434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29227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0.04507</cdr:x>
      <cdr:y>0.90881</cdr:y>
    </cdr:from>
    <cdr:to>
      <cdr:x>0.93803</cdr:x>
      <cdr:y>0.96758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4271965"/>
          <a:ext cx="6038850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004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0.04507</cdr:x>
      <cdr:y>0.90881</cdr:y>
    </cdr:from>
    <cdr:to>
      <cdr:x>0.93803</cdr:x>
      <cdr:y>0.96758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04800" y="4271965"/>
          <a:ext cx="6038850" cy="2762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650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2358" cy="62721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161926</xdr:rowOff>
    </xdr:from>
    <xdr:to>
      <xdr:col>20</xdr:col>
      <xdr:colOff>19049</xdr:colOff>
      <xdr:row>17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657224</xdr:colOff>
      <xdr:row>23</xdr:row>
      <xdr:rowOff>92178</xdr:rowOff>
    </xdr:from>
    <xdr:to>
      <xdr:col>21</xdr:col>
      <xdr:colOff>245807</xdr:colOff>
      <xdr:row>54</xdr:row>
      <xdr:rowOff>76815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31031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0.13736</cdr:x>
      <cdr:y>0.89036</cdr:y>
    </cdr:from>
    <cdr:to>
      <cdr:x>0.94368</cdr:x>
      <cdr:y>0.96219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90625" y="5607844"/>
          <a:ext cx="6988969" cy="452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0.00137</cdr:x>
      <cdr:y>0.91304</cdr:y>
    </cdr:from>
    <cdr:to>
      <cdr:x>0.74725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907" y="5750718"/>
          <a:ext cx="6465093" cy="5476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0.03421</cdr:x>
      <cdr:y>0.91115</cdr:y>
    </cdr:from>
    <cdr:to>
      <cdr:x>0.40378</cdr:x>
      <cdr:y>0.97164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296320" y="5749641"/>
          <a:ext cx="3201141" cy="381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/>
            <a:t>* 2020-21 RE Generation (Upto Septembert</a:t>
          </a:r>
          <a:r>
            <a:rPr lang="en-US" sz="1100" b="1" baseline="0"/>
            <a:t> </a:t>
          </a:r>
          <a:r>
            <a:rPr lang="en-US" sz="1100" b="1"/>
            <a:t>2020</a:t>
          </a:r>
          <a:r>
            <a:rPr lang="en-US" sz="1100"/>
            <a:t>)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1413856" cy="629618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11404600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11415568" cy="63067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11414637" cy="629879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11403169" cy="627845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11885543" cy="6667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0.49054</cdr:x>
      <cdr:y>0.42722</cdr:y>
    </cdr:from>
    <cdr:to>
      <cdr:x>0.50946</cdr:x>
      <cdr:y>0.57278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4789195" y="2751826"/>
          <a:ext cx="184731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/>
        <a:p xmlns:a="http://schemas.openxmlformats.org/drawingml/2006/main">
          <a:pPr algn="ctr"/>
          <a:endParaRPr lang="en-US" sz="54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cdr:txBody>
    </cdr:sp>
  </cdr:relSizeAnchor>
  <cdr:relSizeAnchor xmlns:cdr="http://schemas.openxmlformats.org/drawingml/2006/chartDrawing">
    <cdr:from>
      <cdr:x>0.49054</cdr:x>
      <cdr:y>0.42722</cdr:y>
    </cdr:from>
    <cdr:to>
      <cdr:x>0.50946</cdr:x>
      <cdr:y>0.57278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4789196" y="2751826"/>
          <a:ext cx="184731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/>
        <a:p xmlns:a="http://schemas.openxmlformats.org/drawingml/2006/main">
          <a:pPr algn="ctr"/>
          <a:endParaRPr lang="en-US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Y35"/>
  <sheetViews>
    <sheetView topLeftCell="B10" workbookViewId="0">
      <selection activeCell="Q19" sqref="Q19"/>
    </sheetView>
  </sheetViews>
  <sheetFormatPr defaultRowHeight="15" x14ac:dyDescent="0.25"/>
  <cols>
    <col min="1" max="1" width="9.140625" style="2"/>
    <col min="2" max="2" width="20" style="2" customWidth="1"/>
    <col min="3" max="3" width="14.28515625" style="2" customWidth="1"/>
    <col min="4" max="4" width="12.140625" style="2" customWidth="1"/>
    <col min="5" max="5" width="13" style="2" customWidth="1"/>
    <col min="6" max="6" width="10.85546875" style="44" customWidth="1"/>
    <col min="7" max="7" width="9.140625" style="44"/>
    <col min="8" max="8" width="22.5703125" style="2" customWidth="1"/>
    <col min="9" max="9" width="11" style="80" customWidth="1"/>
    <col min="10" max="10" width="12.42578125" style="44" customWidth="1"/>
    <col min="11" max="11" width="9.140625" style="2" customWidth="1"/>
    <col min="12" max="12" width="9.28515625" style="2" customWidth="1"/>
    <col min="13" max="15" width="9.140625" style="2"/>
    <col min="16" max="16" width="9.140625" style="44"/>
    <col min="17" max="17" width="9.7109375" style="2" customWidth="1"/>
    <col min="18" max="18" width="9.140625" style="2"/>
    <col min="19" max="19" width="9.140625" style="80"/>
    <col min="20" max="21" width="9.140625" style="2"/>
    <col min="22" max="22" width="10.42578125" style="2" bestFit="1" customWidth="1"/>
    <col min="23" max="16384" width="9.140625" style="2"/>
  </cols>
  <sheetData>
    <row r="1" spans="2:20" x14ac:dyDescent="0.25">
      <c r="B1" s="1" t="s">
        <v>129</v>
      </c>
      <c r="C1" s="1"/>
    </row>
    <row r="2" spans="2:20" x14ac:dyDescent="0.25">
      <c r="B2" s="1" t="s">
        <v>130</v>
      </c>
      <c r="I2" s="13">
        <v>44075</v>
      </c>
      <c r="J2" s="13">
        <v>44044</v>
      </c>
      <c r="K2" s="13">
        <v>44013</v>
      </c>
      <c r="L2" s="13">
        <v>43983</v>
      </c>
      <c r="M2" s="13">
        <v>43952</v>
      </c>
      <c r="N2" s="13">
        <v>43922</v>
      </c>
      <c r="O2" s="13">
        <v>43586</v>
      </c>
      <c r="P2" s="13">
        <v>43617</v>
      </c>
      <c r="Q2" s="13">
        <v>43647</v>
      </c>
      <c r="R2" s="13">
        <v>43678</v>
      </c>
      <c r="S2" s="13">
        <v>43709</v>
      </c>
    </row>
    <row r="3" spans="2:20" ht="15" customHeight="1" x14ac:dyDescent="0.25">
      <c r="B3" s="1" t="s">
        <v>14</v>
      </c>
      <c r="C3" s="1">
        <v>124.59999999999854</v>
      </c>
      <c r="D3" s="9">
        <f t="shared" ref="D3:D8" si="0">C3/1000</f>
        <v>0.12459999999999855</v>
      </c>
      <c r="H3" s="2" t="s">
        <v>22</v>
      </c>
      <c r="I3" s="9">
        <v>4739.97</v>
      </c>
      <c r="J3" s="79">
        <v>4739.97</v>
      </c>
      <c r="K3" s="44">
        <v>4712.17</v>
      </c>
      <c r="L3" s="44">
        <v>4688.16</v>
      </c>
      <c r="M3" s="62">
        <v>4683.1549999999997</v>
      </c>
      <c r="N3" s="11">
        <v>4683.1549999999997</v>
      </c>
      <c r="O3" s="11">
        <v>4603.75</v>
      </c>
      <c r="P3" s="62">
        <v>4604.8019999999997</v>
      </c>
      <c r="Q3" s="62">
        <v>4604.8019999999997</v>
      </c>
      <c r="R3" s="62">
        <v>4608.8069999999998</v>
      </c>
      <c r="S3" s="62">
        <v>4610.8069999999998</v>
      </c>
      <c r="T3" s="9">
        <f>I3-J3</f>
        <v>0</v>
      </c>
    </row>
    <row r="4" spans="2:20" ht="15" customHeight="1" x14ac:dyDescent="0.25">
      <c r="B4" s="1" t="s">
        <v>15</v>
      </c>
      <c r="C4" s="1">
        <v>311.39000000000669</v>
      </c>
      <c r="D4" s="9">
        <f t="shared" si="0"/>
        <v>0.31139000000000672</v>
      </c>
      <c r="H4" s="2" t="s">
        <v>21</v>
      </c>
      <c r="I4" s="80">
        <v>38124.15</v>
      </c>
      <c r="J4" s="79">
        <v>37999.550000000003</v>
      </c>
      <c r="K4" s="44">
        <v>37940.949999999997</v>
      </c>
      <c r="L4" s="44">
        <v>37829.550000000003</v>
      </c>
      <c r="M4" s="62">
        <v>37756.35</v>
      </c>
      <c r="N4" s="11">
        <v>37745.85</v>
      </c>
      <c r="O4" s="11">
        <v>36089.120000000003</v>
      </c>
      <c r="P4" s="62">
        <v>36368.47</v>
      </c>
      <c r="Q4" s="62">
        <v>36686.82</v>
      </c>
      <c r="R4" s="62">
        <v>36750.42</v>
      </c>
      <c r="S4" s="62">
        <v>36930.32</v>
      </c>
      <c r="T4" s="9">
        <f>I4-J4</f>
        <v>124.59999999999854</v>
      </c>
    </row>
    <row r="5" spans="2:20" x14ac:dyDescent="0.25">
      <c r="B5" s="1" t="s">
        <v>16</v>
      </c>
      <c r="C5" s="50">
        <v>0</v>
      </c>
      <c r="D5" s="9">
        <f t="shared" si="0"/>
        <v>0</v>
      </c>
      <c r="H5" s="2" t="s">
        <v>65</v>
      </c>
      <c r="I5" s="80">
        <v>10145.92</v>
      </c>
      <c r="J5" s="79">
        <f>9373.87+772.05</f>
        <v>10145.92</v>
      </c>
      <c r="K5" s="44">
        <v>9936.65</v>
      </c>
      <c r="L5" s="44">
        <f>9200.5+679.81</f>
        <v>9880.31</v>
      </c>
      <c r="M5" s="62">
        <v>9880.31</v>
      </c>
      <c r="N5" s="11">
        <v>9880.31</v>
      </c>
      <c r="O5" s="11">
        <v>9806.31</v>
      </c>
      <c r="P5" s="9">
        <f>9131.5+674.81</f>
        <v>9806.31</v>
      </c>
      <c r="Q5" s="9">
        <f>9131.5+674.81</f>
        <v>9806.31</v>
      </c>
      <c r="R5" s="9">
        <f>9131.5+674.81</f>
        <v>9806.31</v>
      </c>
      <c r="S5" s="9">
        <v>9806.31</v>
      </c>
      <c r="T5" s="9">
        <f t="shared" ref="T5:T8" si="1">I5-J5</f>
        <v>0</v>
      </c>
    </row>
    <row r="6" spans="2:20" x14ac:dyDescent="0.25">
      <c r="B6" s="1" t="s">
        <v>6</v>
      </c>
      <c r="C6" s="10">
        <v>0</v>
      </c>
      <c r="D6" s="9">
        <f t="shared" si="0"/>
        <v>0</v>
      </c>
      <c r="H6" s="44" t="s">
        <v>68</v>
      </c>
      <c r="I6" s="80">
        <v>168.64</v>
      </c>
      <c r="J6" s="79">
        <v>168.64</v>
      </c>
      <c r="K6" s="44">
        <v>148.84</v>
      </c>
      <c r="L6" s="44">
        <v>148.84</v>
      </c>
      <c r="M6" s="62">
        <v>148.84</v>
      </c>
      <c r="N6" s="11">
        <v>147.63999999999999</v>
      </c>
      <c r="O6" s="11">
        <v>138.30000000000001</v>
      </c>
      <c r="P6" s="62">
        <v>138.30000000000001</v>
      </c>
      <c r="Q6" s="62">
        <v>138.30000000000001</v>
      </c>
      <c r="R6" s="62">
        <v>139.80000000000001</v>
      </c>
      <c r="S6" s="62">
        <v>139.80000000000001</v>
      </c>
      <c r="T6" s="9">
        <f t="shared" si="1"/>
        <v>0</v>
      </c>
    </row>
    <row r="7" spans="2:20" x14ac:dyDescent="0.25">
      <c r="B7" s="1" t="s">
        <v>19</v>
      </c>
      <c r="C7" s="50">
        <v>0</v>
      </c>
      <c r="D7" s="9">
        <f t="shared" si="0"/>
        <v>0</v>
      </c>
      <c r="H7" s="2" t="s">
        <v>66</v>
      </c>
      <c r="I7" s="80">
        <v>36050.740000000005</v>
      </c>
      <c r="J7" s="79">
        <v>35739.35</v>
      </c>
      <c r="K7" s="44">
        <v>35303.300000000003</v>
      </c>
      <c r="L7" s="44">
        <v>35122.33</v>
      </c>
      <c r="M7" s="62">
        <v>34915.360000000008</v>
      </c>
      <c r="N7" s="11">
        <v>34811.780000000013</v>
      </c>
      <c r="O7" s="11">
        <v>29409.249999999993</v>
      </c>
      <c r="P7" s="62">
        <v>29549.31</v>
      </c>
      <c r="Q7" s="62">
        <v>30071.38</v>
      </c>
      <c r="R7" s="62">
        <f>28536.4+2172.45</f>
        <v>30708.850000000002</v>
      </c>
      <c r="S7" s="62">
        <v>31101.71</v>
      </c>
      <c r="T7" s="9">
        <f>I7-J7</f>
        <v>311.39000000000669</v>
      </c>
    </row>
    <row r="8" spans="2:20" x14ac:dyDescent="0.25">
      <c r="B8" s="1" t="s">
        <v>17</v>
      </c>
      <c r="C8" s="10">
        <f>SUM(C3:C7)</f>
        <v>435.99000000000524</v>
      </c>
      <c r="D8" s="9">
        <f t="shared" si="0"/>
        <v>0.43599000000000526</v>
      </c>
      <c r="H8" s="9" t="s">
        <v>67</v>
      </c>
      <c r="I8" s="9">
        <f>SUM(I3:I7)</f>
        <v>89229.420000000013</v>
      </c>
      <c r="J8" s="9">
        <f>SUM(J3:J7)</f>
        <v>88793.43</v>
      </c>
      <c r="K8" s="9">
        <f>SUM(K3:K7)</f>
        <v>88041.91</v>
      </c>
      <c r="L8" s="62">
        <f t="shared" ref="L8:S8" si="2">L7+L6+L5+L4+L3</f>
        <v>87669.19</v>
      </c>
      <c r="M8" s="62">
        <f t="shared" si="2"/>
        <v>87384.014999999999</v>
      </c>
      <c r="N8" s="62">
        <f t="shared" si="2"/>
        <v>87268.735000000015</v>
      </c>
      <c r="O8" s="62">
        <f t="shared" si="2"/>
        <v>80046.73</v>
      </c>
      <c r="P8" s="62">
        <f t="shared" si="2"/>
        <v>80467.191999999995</v>
      </c>
      <c r="Q8" s="62">
        <f t="shared" si="2"/>
        <v>81307.611999999994</v>
      </c>
      <c r="R8" s="62">
        <f t="shared" si="2"/>
        <v>82014.187000000005</v>
      </c>
      <c r="S8" s="62">
        <f t="shared" si="2"/>
        <v>82588.947</v>
      </c>
      <c r="T8" s="9">
        <f t="shared" si="1"/>
        <v>435.99000000001979</v>
      </c>
    </row>
    <row r="9" spans="2:20" x14ac:dyDescent="0.25">
      <c r="F9" s="9"/>
      <c r="H9" s="9"/>
      <c r="I9" s="9"/>
      <c r="J9" s="9"/>
      <c r="K9" s="9"/>
      <c r="L9" s="9"/>
    </row>
    <row r="10" spans="2:20" x14ac:dyDescent="0.25">
      <c r="H10" s="9"/>
      <c r="I10" s="9"/>
      <c r="J10" s="9"/>
      <c r="K10" s="9"/>
      <c r="L10" s="9"/>
    </row>
    <row r="11" spans="2:20" x14ac:dyDescent="0.25">
      <c r="B11" s="2" t="s">
        <v>74</v>
      </c>
      <c r="H11" s="9"/>
      <c r="I11" s="9"/>
      <c r="J11" s="9"/>
      <c r="K11" s="9"/>
      <c r="L11" s="9"/>
    </row>
    <row r="12" spans="2:20" x14ac:dyDescent="0.25">
      <c r="C12" s="2" t="s">
        <v>26</v>
      </c>
      <c r="D12" s="2" t="s">
        <v>27</v>
      </c>
      <c r="H12" s="9"/>
      <c r="I12" s="9"/>
      <c r="J12" s="9"/>
      <c r="K12" s="9"/>
      <c r="L12" s="9"/>
    </row>
    <row r="13" spans="2:20" x14ac:dyDescent="0.25">
      <c r="B13" s="1" t="s">
        <v>14</v>
      </c>
      <c r="C13" s="10">
        <v>-4793.3885529620002</v>
      </c>
      <c r="D13" s="9">
        <f t="shared" ref="D13:D19" si="3">C13/1000</f>
        <v>-4.7933885529619999</v>
      </c>
      <c r="H13" s="9"/>
      <c r="I13" s="13">
        <v>44075</v>
      </c>
      <c r="J13" s="13">
        <v>44044</v>
      </c>
      <c r="K13" s="13">
        <v>44013</v>
      </c>
      <c r="L13" s="63">
        <v>44012</v>
      </c>
      <c r="M13" s="63">
        <v>43952</v>
      </c>
      <c r="N13" s="63">
        <v>43922</v>
      </c>
      <c r="P13" s="13"/>
      <c r="Q13" s="44"/>
    </row>
    <row r="14" spans="2:20" x14ac:dyDescent="0.25">
      <c r="B14" s="1" t="s">
        <v>15</v>
      </c>
      <c r="C14" s="10">
        <v>284.30819096800042</v>
      </c>
      <c r="D14" s="9">
        <f t="shared" si="3"/>
        <v>0.28430819096800042</v>
      </c>
      <c r="H14" s="2" t="s">
        <v>14</v>
      </c>
      <c r="I14" s="9">
        <v>4852.1217120000001</v>
      </c>
      <c r="J14" s="9">
        <v>9645.5102649620003</v>
      </c>
      <c r="K14" s="9">
        <v>6966.9567890000008</v>
      </c>
      <c r="L14" s="9">
        <v>7895.7876420000002</v>
      </c>
      <c r="M14" s="9">
        <v>6237.8894659420002</v>
      </c>
      <c r="N14" s="9">
        <v>3473.8643689999999</v>
      </c>
      <c r="O14" s="9">
        <f>I14-J14</f>
        <v>-4793.3885529620002</v>
      </c>
      <c r="P14" s="9"/>
      <c r="Q14" s="44"/>
    </row>
    <row r="15" spans="2:20" x14ac:dyDescent="0.25">
      <c r="B15" s="1" t="s">
        <v>8</v>
      </c>
      <c r="C15" s="10">
        <v>20.163627999999989</v>
      </c>
      <c r="D15" s="9">
        <f t="shared" si="3"/>
        <v>2.0163627999999989E-2</v>
      </c>
      <c r="H15" s="2" t="s">
        <v>15</v>
      </c>
      <c r="I15" s="9">
        <v>4550.6950500000003</v>
      </c>
      <c r="J15" s="9">
        <v>4266.3868590319998</v>
      </c>
      <c r="K15" s="9">
        <v>4650.3569859999998</v>
      </c>
      <c r="L15" s="9">
        <v>4706.2078672999996</v>
      </c>
      <c r="M15" s="9">
        <v>5606.8807486500009</v>
      </c>
      <c r="N15" s="9">
        <v>5353.4508716500004</v>
      </c>
      <c r="O15" s="9">
        <f t="shared" ref="O15:O19" si="4">I15-J15</f>
        <v>284.30819096800042</v>
      </c>
      <c r="P15" s="9"/>
      <c r="Q15" s="44"/>
    </row>
    <row r="16" spans="2:20" x14ac:dyDescent="0.25">
      <c r="B16" s="1" t="s">
        <v>18</v>
      </c>
      <c r="C16" s="10">
        <v>6.8062500000000057</v>
      </c>
      <c r="D16" s="9">
        <f t="shared" si="3"/>
        <v>6.8062500000000059E-3</v>
      </c>
      <c r="H16" s="2" t="s">
        <v>8</v>
      </c>
      <c r="I16" s="9">
        <v>251.31224500000002</v>
      </c>
      <c r="J16" s="9">
        <v>231.14861700000003</v>
      </c>
      <c r="K16" s="9">
        <v>278.02346699999998</v>
      </c>
      <c r="L16" s="9">
        <v>298.10574100000002</v>
      </c>
      <c r="M16" s="9">
        <v>311.97864199999998</v>
      </c>
      <c r="N16" s="9">
        <v>269.97009900000006</v>
      </c>
      <c r="O16" s="9">
        <f t="shared" si="4"/>
        <v>20.163627999999989</v>
      </c>
      <c r="P16" s="9"/>
      <c r="Q16" s="44"/>
    </row>
    <row r="17" spans="1:25" x14ac:dyDescent="0.25">
      <c r="B17" s="1" t="s">
        <v>6</v>
      </c>
      <c r="C17" s="10">
        <v>102.2964085000001</v>
      </c>
      <c r="D17" s="9">
        <f t="shared" si="3"/>
        <v>0.1022964085000001</v>
      </c>
      <c r="H17" s="2" t="s">
        <v>18</v>
      </c>
      <c r="I17" s="9">
        <v>201.68871999999999</v>
      </c>
      <c r="J17" s="9">
        <v>194.88246999999998</v>
      </c>
      <c r="K17" s="9">
        <v>164.17194000000001</v>
      </c>
      <c r="L17" s="9">
        <v>181.33236399999998</v>
      </c>
      <c r="M17" s="9">
        <v>611.55046000000004</v>
      </c>
      <c r="N17" s="9">
        <v>888.17245800000001</v>
      </c>
      <c r="O17" s="9">
        <f t="shared" si="4"/>
        <v>6.8062500000000057</v>
      </c>
      <c r="P17" s="9"/>
      <c r="Q17" s="44"/>
    </row>
    <row r="18" spans="1:25" x14ac:dyDescent="0.25">
      <c r="B18" s="1" t="s">
        <v>19</v>
      </c>
      <c r="C18" s="10">
        <v>-12.803563999999994</v>
      </c>
      <c r="D18" s="9">
        <f t="shared" si="3"/>
        <v>-1.2803563999999995E-2</v>
      </c>
      <c r="H18" s="2" t="s">
        <v>6</v>
      </c>
      <c r="I18" s="9">
        <v>1377.0122565000001</v>
      </c>
      <c r="J18" s="9">
        <v>1274.7158480000001</v>
      </c>
      <c r="K18" s="9">
        <v>1038.3241435</v>
      </c>
      <c r="L18" s="9">
        <v>817.30083009999998</v>
      </c>
      <c r="M18" s="9">
        <v>769.12749500000007</v>
      </c>
      <c r="N18" s="9">
        <v>693.60430699999995</v>
      </c>
      <c r="O18" s="9">
        <f t="shared" si="4"/>
        <v>102.2964085000001</v>
      </c>
      <c r="P18" s="9"/>
      <c r="Q18" s="44"/>
    </row>
    <row r="19" spans="1:25" x14ac:dyDescent="0.25">
      <c r="B19" s="1" t="s">
        <v>17</v>
      </c>
      <c r="C19" s="50">
        <v>2523.8343284940001</v>
      </c>
      <c r="D19" s="9">
        <f t="shared" si="3"/>
        <v>2.5238343284940004</v>
      </c>
      <c r="H19" s="2" t="s">
        <v>19</v>
      </c>
      <c r="I19" s="9">
        <v>140.44855900000002</v>
      </c>
      <c r="J19" s="9">
        <v>153.25212300000001</v>
      </c>
      <c r="K19" s="9">
        <v>144.22852800000001</v>
      </c>
      <c r="L19" s="9">
        <v>123.45534299999998</v>
      </c>
      <c r="M19" s="9">
        <v>36.470780000000005</v>
      </c>
      <c r="N19" s="9">
        <v>33.266069999999999</v>
      </c>
      <c r="O19" s="9">
        <f t="shared" si="4"/>
        <v>-12.803563999999994</v>
      </c>
      <c r="P19" s="9"/>
      <c r="Q19" s="44"/>
    </row>
    <row r="20" spans="1:25" x14ac:dyDescent="0.25">
      <c r="I20" s="9">
        <f t="shared" ref="I20:K20" si="5">SUM(I14:I19)</f>
        <v>11373.2785425</v>
      </c>
      <c r="J20" s="9">
        <f t="shared" si="5"/>
        <v>15765.896181994001</v>
      </c>
      <c r="K20" s="9">
        <f t="shared" si="5"/>
        <v>13242.061853500001</v>
      </c>
      <c r="L20" s="9">
        <f>SUM(L14:L19)</f>
        <v>14022.189787399997</v>
      </c>
      <c r="M20" s="9">
        <f>SUM(M14:M19)</f>
        <v>13573.897591592002</v>
      </c>
      <c r="N20" s="9">
        <f>SUM(N14:N19)</f>
        <v>10712.32817465</v>
      </c>
      <c r="O20" s="9">
        <f>I20-J20</f>
        <v>-4392.6176394940012</v>
      </c>
      <c r="P20" s="9"/>
      <c r="Q20" s="44"/>
    </row>
    <row r="23" spans="1:25" x14ac:dyDescent="0.25">
      <c r="B23" s="11" t="s">
        <v>84</v>
      </c>
      <c r="C23" s="11" t="s">
        <v>75</v>
      </c>
      <c r="D23" s="11" t="s">
        <v>73</v>
      </c>
      <c r="E23" s="11" t="s">
        <v>71</v>
      </c>
      <c r="F23" s="11" t="s">
        <v>70</v>
      </c>
      <c r="G23" s="11" t="s">
        <v>51</v>
      </c>
      <c r="K23" s="44"/>
      <c r="L23" s="44"/>
      <c r="P23" s="2"/>
      <c r="R23" s="44"/>
    </row>
    <row r="24" spans="1:25" x14ac:dyDescent="0.25">
      <c r="B24" s="79"/>
      <c r="C24" s="44"/>
      <c r="D24" s="44"/>
      <c r="E24" s="9"/>
      <c r="F24" s="9"/>
      <c r="G24" s="9"/>
      <c r="K24" s="44"/>
      <c r="L24" s="44"/>
      <c r="P24" s="2"/>
      <c r="R24" s="44"/>
    </row>
    <row r="25" spans="1:25" x14ac:dyDescent="0.25">
      <c r="A25" s="1" t="s">
        <v>19</v>
      </c>
      <c r="B25" s="30">
        <v>153.25212300000001</v>
      </c>
      <c r="C25" s="3">
        <v>144.22999999999999</v>
      </c>
      <c r="D25" s="30">
        <v>123.45534299999998</v>
      </c>
      <c r="E25" s="9">
        <v>36.470780000000005</v>
      </c>
      <c r="F25" s="9">
        <v>33.266069999999999</v>
      </c>
      <c r="G25" s="9">
        <f>B25-C25</f>
        <v>9.0221230000000219</v>
      </c>
      <c r="K25" s="44"/>
      <c r="L25" s="44"/>
      <c r="M25" s="44"/>
      <c r="N25" s="44"/>
      <c r="O25" s="44"/>
      <c r="Q25" s="44"/>
      <c r="R25" s="44"/>
      <c r="T25" s="44"/>
      <c r="U25" s="44"/>
      <c r="V25" s="44"/>
      <c r="W25" s="44"/>
      <c r="X25" s="44"/>
      <c r="Y25" s="44"/>
    </row>
    <row r="26" spans="1:25" ht="15" customHeight="1" x14ac:dyDescent="0.25">
      <c r="A26" s="1" t="s">
        <v>8</v>
      </c>
      <c r="B26" s="30">
        <v>231.14861700000003</v>
      </c>
      <c r="C26" s="3">
        <v>278.02</v>
      </c>
      <c r="D26" s="30">
        <v>298.10574100000002</v>
      </c>
      <c r="E26" s="9">
        <v>311.97864199999998</v>
      </c>
      <c r="F26" s="9">
        <v>269.97009900000006</v>
      </c>
      <c r="G26" s="9">
        <f t="shared" ref="G26:G31" si="6">B26-C26</f>
        <v>-46.871382999999952</v>
      </c>
      <c r="K26" s="44"/>
      <c r="P26" s="2"/>
    </row>
    <row r="27" spans="1:25" ht="16.5" customHeight="1" x14ac:dyDescent="0.25">
      <c r="A27" s="1" t="s">
        <v>18</v>
      </c>
      <c r="B27" s="30">
        <v>194.88246999999998</v>
      </c>
      <c r="C27" s="3">
        <v>164.17</v>
      </c>
      <c r="D27" s="30">
        <v>181.33236399999998</v>
      </c>
      <c r="E27" s="9">
        <v>611.55046000000004</v>
      </c>
      <c r="F27" s="9">
        <v>888.17245800000001</v>
      </c>
      <c r="G27" s="9">
        <f t="shared" si="6"/>
        <v>30.712469999999996</v>
      </c>
      <c r="K27" s="44"/>
      <c r="P27" s="2"/>
    </row>
    <row r="28" spans="1:25" x14ac:dyDescent="0.25">
      <c r="A28" s="1" t="s">
        <v>6</v>
      </c>
      <c r="B28" s="30">
        <v>1274.7158480000001</v>
      </c>
      <c r="C28" s="73">
        <v>1038.3241435</v>
      </c>
      <c r="D28" s="73">
        <v>817.30083009999998</v>
      </c>
      <c r="E28" s="9">
        <v>769.12749500000007</v>
      </c>
      <c r="F28" s="9">
        <v>693.60430699999995</v>
      </c>
      <c r="G28" s="9">
        <f t="shared" si="6"/>
        <v>236.39170450000006</v>
      </c>
      <c r="K28" s="44"/>
      <c r="P28" s="2"/>
    </row>
    <row r="29" spans="1:25" x14ac:dyDescent="0.25">
      <c r="A29" s="1" t="s">
        <v>15</v>
      </c>
      <c r="B29" s="30">
        <v>4266.3868590319998</v>
      </c>
      <c r="C29" s="75">
        <v>4650.3599999999997</v>
      </c>
      <c r="D29" s="73">
        <v>4706.2078672999996</v>
      </c>
      <c r="E29" s="9">
        <v>5606.8807486500009</v>
      </c>
      <c r="F29" s="9">
        <v>5353.4508716500004</v>
      </c>
      <c r="G29" s="9">
        <f t="shared" si="6"/>
        <v>-383.97314096799983</v>
      </c>
      <c r="K29" s="44"/>
      <c r="P29" s="2"/>
    </row>
    <row r="30" spans="1:25" x14ac:dyDescent="0.25">
      <c r="A30" s="1" t="s">
        <v>14</v>
      </c>
      <c r="B30" s="30">
        <v>9645.5102649620003</v>
      </c>
      <c r="C30" s="75">
        <v>6966.96</v>
      </c>
      <c r="D30" s="73">
        <v>7895.7876420000002</v>
      </c>
      <c r="E30" s="9">
        <v>6237.8894659420002</v>
      </c>
      <c r="F30" s="9">
        <v>3473.8643689999999</v>
      </c>
      <c r="G30" s="9">
        <f t="shared" si="6"/>
        <v>2678.5502649620003</v>
      </c>
      <c r="K30" s="44"/>
      <c r="P30" s="2"/>
    </row>
    <row r="31" spans="1:25" x14ac:dyDescent="0.25">
      <c r="A31" s="1" t="s">
        <v>17</v>
      </c>
      <c r="B31" s="30">
        <f>SUM(B25:B30)</f>
        <v>15765.896181994001</v>
      </c>
      <c r="C31" s="3">
        <f>SUM(C25:C30)</f>
        <v>13242.0641435</v>
      </c>
      <c r="D31" s="9">
        <f>SUM(D24:D30)</f>
        <v>14022.189787399999</v>
      </c>
      <c r="E31" s="9">
        <f>SUM(E24:E30)</f>
        <v>13573.897591592002</v>
      </c>
      <c r="F31" s="9">
        <f>SUM(F24:F30)</f>
        <v>10712.32817465</v>
      </c>
      <c r="G31" s="9">
        <f t="shared" si="6"/>
        <v>2523.8320384940016</v>
      </c>
      <c r="K31" s="44"/>
      <c r="P31" s="2"/>
    </row>
    <row r="32" spans="1:25" x14ac:dyDescent="0.25">
      <c r="P32" s="2"/>
    </row>
    <row r="34" spans="15:15" x14ac:dyDescent="0.25">
      <c r="O34" s="44"/>
    </row>
    <row r="35" spans="15:15" x14ac:dyDescent="0.25">
      <c r="O35" s="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3"/>
  <sheetViews>
    <sheetView zoomScaleNormal="100" workbookViewId="0">
      <selection activeCell="I13" sqref="I13"/>
    </sheetView>
  </sheetViews>
  <sheetFormatPr defaultRowHeight="15" x14ac:dyDescent="0.25"/>
  <cols>
    <col min="1" max="1" width="12.7109375" style="2" customWidth="1"/>
    <col min="2" max="3" width="9.140625" style="2"/>
    <col min="4" max="4" width="11.7109375" style="2" customWidth="1"/>
    <col min="5" max="10" width="9.140625" style="2"/>
    <col min="11" max="11" width="17" style="2" customWidth="1"/>
    <col min="12" max="16384" width="9.140625" style="2"/>
  </cols>
  <sheetData>
    <row r="1" spans="1:14" x14ac:dyDescent="0.25">
      <c r="A1" s="3" t="s">
        <v>0</v>
      </c>
      <c r="B1" s="3" t="s">
        <v>128</v>
      </c>
    </row>
    <row r="2" spans="1:14" x14ac:dyDescent="0.25">
      <c r="A2" s="3" t="s">
        <v>1</v>
      </c>
      <c r="B2" s="30">
        <v>205.8545</v>
      </c>
      <c r="D2" s="9">
        <f>B2/$B$12*100</f>
        <v>55.184530247163387</v>
      </c>
      <c r="K2" s="81"/>
      <c r="L2" s="81"/>
      <c r="M2" s="81"/>
      <c r="N2" s="81"/>
    </row>
    <row r="3" spans="1:14" x14ac:dyDescent="0.25">
      <c r="A3" s="3" t="s">
        <v>2</v>
      </c>
      <c r="B3" s="30">
        <v>24.956510000000002</v>
      </c>
      <c r="D3" s="9">
        <f>B3/$B$12*100</f>
        <v>6.6902267424741053</v>
      </c>
      <c r="K3" s="44"/>
      <c r="L3" s="13"/>
      <c r="M3" s="13"/>
      <c r="N3" s="13"/>
    </row>
    <row r="4" spans="1:14" x14ac:dyDescent="0.25">
      <c r="A4" s="3" t="s">
        <v>3</v>
      </c>
      <c r="B4" s="30">
        <v>0.50971</v>
      </c>
      <c r="D4" s="9">
        <f t="shared" ref="D4:D11" si="0">B4/$B$12*100</f>
        <v>0.13664071911122491</v>
      </c>
      <c r="K4" s="44"/>
      <c r="L4" s="11"/>
      <c r="M4" s="11"/>
      <c r="N4" s="11"/>
    </row>
    <row r="5" spans="1:14" x14ac:dyDescent="0.25">
      <c r="A5" s="3" t="s">
        <v>4</v>
      </c>
      <c r="B5" s="30">
        <v>6.78</v>
      </c>
      <c r="D5" s="9">
        <f t="shared" si="0"/>
        <v>1.8175513048088225</v>
      </c>
      <c r="K5" s="44"/>
      <c r="L5" s="11"/>
      <c r="M5" s="11"/>
      <c r="N5" s="11"/>
    </row>
    <row r="6" spans="1:14" x14ac:dyDescent="0.25">
      <c r="A6" s="2" t="s">
        <v>5</v>
      </c>
      <c r="B6" s="9">
        <v>45.699219999999997</v>
      </c>
      <c r="D6" s="9">
        <f t="shared" si="0"/>
        <v>12.250837306747114</v>
      </c>
      <c r="K6" s="44"/>
      <c r="L6" s="11"/>
      <c r="M6" s="11"/>
      <c r="N6" s="11"/>
    </row>
    <row r="7" spans="1:14" x14ac:dyDescent="0.25">
      <c r="B7" s="9"/>
      <c r="D7" s="9">
        <f t="shared" si="0"/>
        <v>0</v>
      </c>
      <c r="K7" s="44"/>
      <c r="L7" s="11"/>
      <c r="M7" s="11"/>
      <c r="N7" s="11"/>
    </row>
    <row r="8" spans="1:14" x14ac:dyDescent="0.25">
      <c r="A8" s="2" t="s">
        <v>6</v>
      </c>
      <c r="B8" s="9">
        <v>4.7399699999999996</v>
      </c>
      <c r="D8" s="9">
        <f t="shared" si="0"/>
        <v>1.2706694186216334</v>
      </c>
      <c r="K8" s="44"/>
      <c r="L8" s="11"/>
      <c r="M8" s="11"/>
      <c r="N8" s="11"/>
    </row>
    <row r="9" spans="1:14" x14ac:dyDescent="0.25">
      <c r="A9" s="2" t="s">
        <v>7</v>
      </c>
      <c r="B9" s="9">
        <v>38.12415</v>
      </c>
      <c r="D9" s="9">
        <f t="shared" si="0"/>
        <v>10.220147282776884</v>
      </c>
      <c r="K9" s="9"/>
      <c r="L9" s="62"/>
      <c r="M9" s="62"/>
      <c r="N9" s="62"/>
    </row>
    <row r="10" spans="1:14" x14ac:dyDescent="0.25">
      <c r="A10" s="2" t="s">
        <v>10</v>
      </c>
      <c r="B10" s="9">
        <f>10.14592+0.16864</f>
        <v>10.31456</v>
      </c>
      <c r="D10" s="9">
        <f t="shared" si="0"/>
        <v>2.7650799390160601</v>
      </c>
    </row>
    <row r="11" spans="1:14" x14ac:dyDescent="0.25">
      <c r="A11" s="2" t="s">
        <v>9</v>
      </c>
      <c r="B11" s="9">
        <v>36.050739999999998</v>
      </c>
      <c r="D11" s="9">
        <f t="shared" si="0"/>
        <v>9.6643170392807676</v>
      </c>
    </row>
    <row r="12" spans="1:14" x14ac:dyDescent="0.25">
      <c r="B12" s="9">
        <f>SUM(B2:B11)</f>
        <v>373.02936</v>
      </c>
    </row>
    <row r="13" spans="1:14" ht="153.75" customHeight="1" x14ac:dyDescent="0.25">
      <c r="A13" s="8"/>
    </row>
  </sheetData>
  <mergeCells count="1">
    <mergeCell ref="K2:N2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1"/>
  <sheetViews>
    <sheetView workbookViewId="0">
      <selection activeCell="B10" sqref="B10"/>
    </sheetView>
  </sheetViews>
  <sheetFormatPr defaultRowHeight="15" x14ac:dyDescent="0.25"/>
  <cols>
    <col min="1" max="1" width="22" style="2" customWidth="1"/>
    <col min="2" max="4" width="9.140625" style="2"/>
    <col min="5" max="5" width="9.5703125" style="2" bestFit="1" customWidth="1"/>
    <col min="6" max="7" width="9.140625" style="2"/>
    <col min="8" max="8" width="9.140625" style="44"/>
    <col min="9" max="16384" width="9.140625" style="2"/>
  </cols>
  <sheetData>
    <row r="1" spans="1:19" x14ac:dyDescent="0.25">
      <c r="A1" s="3" t="s">
        <v>0</v>
      </c>
      <c r="B1" s="3" t="s">
        <v>127</v>
      </c>
      <c r="J1" s="2" t="s">
        <v>0</v>
      </c>
      <c r="K1" s="2" t="s">
        <v>126</v>
      </c>
    </row>
    <row r="2" spans="1:19" x14ac:dyDescent="0.25">
      <c r="A2" s="3" t="s">
        <v>11</v>
      </c>
      <c r="B2" s="4">
        <v>473.31535000000002</v>
      </c>
      <c r="C2" s="9"/>
      <c r="D2" s="9">
        <f>B2/$B$12*100</f>
        <v>69.806628636045275</v>
      </c>
      <c r="E2" s="9"/>
      <c r="J2" s="2" t="s">
        <v>11</v>
      </c>
      <c r="K2" s="9">
        <v>85.987740000000002</v>
      </c>
      <c r="L2" s="9"/>
      <c r="M2" s="9">
        <f>K2/$K$12*100</f>
        <v>70.722192161005083</v>
      </c>
      <c r="P2" s="9"/>
    </row>
    <row r="3" spans="1:19" x14ac:dyDescent="0.25">
      <c r="A3" s="3" t="s">
        <v>4</v>
      </c>
      <c r="B3" s="4">
        <v>22.25357</v>
      </c>
      <c r="C3" s="9"/>
      <c r="D3" s="9">
        <f>B3/$B$12*100</f>
        <v>3.2820543361127794</v>
      </c>
      <c r="E3" s="9"/>
      <c r="G3" s="44"/>
      <c r="J3" s="2" t="s">
        <v>4</v>
      </c>
      <c r="K3" s="9">
        <v>3.8819699999999999</v>
      </c>
      <c r="L3" s="9"/>
      <c r="M3" s="9">
        <f>K3/$K$12*100</f>
        <v>3.1927973488227144</v>
      </c>
      <c r="P3" s="9"/>
    </row>
    <row r="4" spans="1:19" x14ac:dyDescent="0.25">
      <c r="A4" s="2" t="s">
        <v>5</v>
      </c>
      <c r="B4" s="5">
        <v>96.926090000000002</v>
      </c>
      <c r="C4" s="9"/>
      <c r="D4" s="9">
        <f>B4/$B$12*100</f>
        <v>14.295085865636729</v>
      </c>
      <c r="E4" s="9"/>
      <c r="G4" s="44"/>
      <c r="J4" s="2" t="s">
        <v>5</v>
      </c>
      <c r="K4" s="9">
        <v>18.890440000000002</v>
      </c>
      <c r="L4" s="9"/>
      <c r="M4" s="9">
        <f>K4/$K$12*100</f>
        <v>15.536788473402568</v>
      </c>
      <c r="P4" s="9"/>
    </row>
    <row r="5" spans="1:19" x14ac:dyDescent="0.25">
      <c r="A5" s="2" t="s">
        <v>12</v>
      </c>
      <c r="B5" s="5">
        <v>6.8094999999999999</v>
      </c>
      <c r="C5" s="9"/>
      <c r="D5" s="9">
        <f>B5/$B$12*100</f>
        <v>1.004294996342608</v>
      </c>
      <c r="E5" s="9"/>
      <c r="G5" s="44"/>
      <c r="J5" s="2" t="s">
        <v>12</v>
      </c>
      <c r="K5" s="9">
        <v>1.4518</v>
      </c>
      <c r="L5" s="9"/>
      <c r="M5" s="9">
        <f>K5/$K$12*100</f>
        <v>1.1940595087084178</v>
      </c>
      <c r="P5" s="9"/>
    </row>
    <row r="6" spans="1:19" x14ac:dyDescent="0.25">
      <c r="B6" s="5"/>
      <c r="D6" s="6"/>
      <c r="K6" s="9" t="s">
        <v>86</v>
      </c>
      <c r="L6" s="9"/>
      <c r="M6" s="9"/>
    </row>
    <row r="7" spans="1:19" x14ac:dyDescent="0.25">
      <c r="B7" s="5"/>
      <c r="D7" s="6"/>
      <c r="K7" s="9"/>
      <c r="L7" s="9"/>
      <c r="M7" s="9"/>
    </row>
    <row r="8" spans="1:19" x14ac:dyDescent="0.25">
      <c r="A8" s="2" t="s">
        <v>6</v>
      </c>
      <c r="B8" s="5">
        <v>6.0130699999999999</v>
      </c>
      <c r="D8" s="9">
        <f>B8/$B$12*100</f>
        <v>0.88683399862807055</v>
      </c>
      <c r="J8" s="2" t="s">
        <v>6</v>
      </c>
      <c r="K8" s="9">
        <v>1.3770100000000001</v>
      </c>
      <c r="L8" s="9"/>
      <c r="M8" s="9">
        <f>K8/$K$12*100</f>
        <v>1.1325471029663718</v>
      </c>
    </row>
    <row r="9" spans="1:19" x14ac:dyDescent="0.25">
      <c r="A9" s="2" t="s">
        <v>7</v>
      </c>
      <c r="B9" s="5">
        <v>39.072130000000001</v>
      </c>
      <c r="D9" s="9">
        <f>B9/$B$12*100</f>
        <v>5.7625295037004056</v>
      </c>
      <c r="J9" s="2" t="s">
        <v>7</v>
      </c>
      <c r="K9" s="9">
        <v>4.8521200000000002</v>
      </c>
      <c r="L9" s="9"/>
      <c r="M9" s="9">
        <f>K9/$K$12*100</f>
        <v>3.9907149906283843</v>
      </c>
    </row>
    <row r="10" spans="1:19" x14ac:dyDescent="0.25">
      <c r="A10" s="2" t="s">
        <v>13</v>
      </c>
      <c r="B10" s="9">
        <v>4.5182200000000003</v>
      </c>
      <c r="D10" s="9">
        <f>B10/$B$12*100</f>
        <v>0.66636694887658399</v>
      </c>
      <c r="J10" s="2" t="s">
        <v>13</v>
      </c>
      <c r="K10" s="9">
        <v>0.59345000000000003</v>
      </c>
      <c r="L10" s="9"/>
      <c r="M10" s="9">
        <f>K10/$K$12*100</f>
        <v>0.48809382521215777</v>
      </c>
      <c r="Q10" s="9"/>
    </row>
    <row r="11" spans="1:19" x14ac:dyDescent="0.25">
      <c r="A11" s="2" t="s">
        <v>9</v>
      </c>
      <c r="B11" s="5">
        <v>29.129899999999999</v>
      </c>
      <c r="D11" s="9">
        <f>B11/$B$12*100</f>
        <v>4.2962057146575434</v>
      </c>
      <c r="J11" s="2" t="s">
        <v>9</v>
      </c>
      <c r="K11" s="9">
        <v>4.5507</v>
      </c>
      <c r="L11" s="9"/>
      <c r="M11" s="9">
        <f>K11/$K$12*100</f>
        <v>3.742806589254303</v>
      </c>
      <c r="S11" s="2" t="s">
        <v>93</v>
      </c>
    </row>
    <row r="12" spans="1:19" x14ac:dyDescent="0.25">
      <c r="B12" s="9">
        <f>SUM(B2:B11)</f>
        <v>678.0378300000001</v>
      </c>
      <c r="D12" s="6"/>
      <c r="K12" s="9">
        <f>SUM(K2:K11)</f>
        <v>121.58523000000001</v>
      </c>
      <c r="L12" s="9"/>
      <c r="M12" s="9"/>
    </row>
    <row r="18" spans="2:17" x14ac:dyDescent="0.25">
      <c r="B18" s="2" t="s">
        <v>90</v>
      </c>
      <c r="G18" s="2" t="s">
        <v>87</v>
      </c>
      <c r="N18" s="2" t="s">
        <v>94</v>
      </c>
    </row>
    <row r="19" spans="2:17" x14ac:dyDescent="0.25">
      <c r="O19" s="2" t="s">
        <v>92</v>
      </c>
    </row>
    <row r="20" spans="2:17" x14ac:dyDescent="0.25">
      <c r="F20" s="2" t="s">
        <v>88</v>
      </c>
      <c r="Q20" s="2" t="s">
        <v>91</v>
      </c>
    </row>
    <row r="21" spans="2:17" x14ac:dyDescent="0.25">
      <c r="D21" s="2" t="s">
        <v>89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R22"/>
  <sheetViews>
    <sheetView topLeftCell="C1" workbookViewId="0">
      <selection activeCell="I12" sqref="I12"/>
    </sheetView>
  </sheetViews>
  <sheetFormatPr defaultRowHeight="15" x14ac:dyDescent="0.25"/>
  <cols>
    <col min="1" max="1" width="9.140625" style="2"/>
    <col min="2" max="2" width="9.140625" style="2" customWidth="1"/>
    <col min="3" max="3" width="18.5703125" style="2" bestFit="1" customWidth="1"/>
    <col min="4" max="4" width="9.5703125" style="2" customWidth="1"/>
    <col min="5" max="5" width="9.28515625" style="2" bestFit="1" customWidth="1"/>
    <col min="6" max="10" width="9.140625" style="2"/>
    <col min="11" max="11" width="17.28515625" style="2" customWidth="1"/>
    <col min="12" max="12" width="17.28515625" style="44" customWidth="1"/>
    <col min="13" max="13" width="9.140625" style="44"/>
    <col min="14" max="16384" width="9.140625" style="2"/>
  </cols>
  <sheetData>
    <row r="2" spans="2:18" x14ac:dyDescent="0.25">
      <c r="B2" s="14"/>
      <c r="D2" s="13">
        <v>44075</v>
      </c>
    </row>
    <row r="3" spans="2:18" ht="23.25" x14ac:dyDescent="0.35">
      <c r="B3" s="9"/>
      <c r="C3" s="12" t="s">
        <v>7</v>
      </c>
      <c r="D3" s="10">
        <v>4852.1217120000001</v>
      </c>
      <c r="N3" s="2" t="s">
        <v>63</v>
      </c>
    </row>
    <row r="4" spans="2:18" ht="23.25" x14ac:dyDescent="0.35">
      <c r="B4" s="9"/>
      <c r="C4" s="12" t="s">
        <v>9</v>
      </c>
      <c r="D4" s="10">
        <v>4550.6950500000003</v>
      </c>
      <c r="K4" s="44"/>
      <c r="L4" s="13">
        <v>44013</v>
      </c>
      <c r="M4" s="13">
        <v>43983</v>
      </c>
      <c r="N4" s="13">
        <v>43952</v>
      </c>
      <c r="O4" s="13">
        <v>43922</v>
      </c>
      <c r="P4" s="13">
        <v>43586</v>
      </c>
      <c r="Q4" s="13">
        <v>43617</v>
      </c>
      <c r="R4" s="13">
        <v>43647</v>
      </c>
    </row>
    <row r="5" spans="2:18" ht="23.25" x14ac:dyDescent="0.35">
      <c r="B5" s="9"/>
      <c r="C5" s="12" t="s">
        <v>6</v>
      </c>
      <c r="D5" s="10">
        <v>1377.0122565000001</v>
      </c>
      <c r="K5" s="44" t="s">
        <v>22</v>
      </c>
      <c r="L5" s="44">
        <v>4712.17</v>
      </c>
      <c r="M5" s="44">
        <v>4688.16</v>
      </c>
      <c r="N5" s="62">
        <v>4683.1549999999997</v>
      </c>
      <c r="O5" s="11">
        <v>4683.1549999999997</v>
      </c>
      <c r="P5" s="11">
        <v>4603.75</v>
      </c>
      <c r="Q5" s="62">
        <v>4604.8019999999997</v>
      </c>
      <c r="R5" s="62">
        <v>4604.8019999999997</v>
      </c>
    </row>
    <row r="6" spans="2:18" ht="23.25" x14ac:dyDescent="0.35">
      <c r="B6" s="9"/>
      <c r="C6" s="12" t="s">
        <v>8</v>
      </c>
      <c r="D6" s="10">
        <v>251.31224500000002</v>
      </c>
      <c r="K6" s="44" t="s">
        <v>21</v>
      </c>
      <c r="L6" s="44">
        <v>37940.949999999997</v>
      </c>
      <c r="M6" s="44">
        <v>37829.550000000003</v>
      </c>
      <c r="N6" s="62">
        <v>37756.35</v>
      </c>
      <c r="O6" s="11">
        <v>37745.85</v>
      </c>
      <c r="P6" s="11">
        <v>36089.120000000003</v>
      </c>
      <c r="Q6" s="62">
        <v>36368.47</v>
      </c>
      <c r="R6" s="62">
        <v>36686.82</v>
      </c>
    </row>
    <row r="7" spans="2:18" ht="23.25" x14ac:dyDescent="0.35">
      <c r="B7" s="9"/>
      <c r="C7" s="12" t="s">
        <v>18</v>
      </c>
      <c r="D7" s="10">
        <v>201.68871999999999</v>
      </c>
      <c r="K7" s="44" t="s">
        <v>65</v>
      </c>
      <c r="L7" s="44">
        <v>9936.65</v>
      </c>
      <c r="M7" s="44">
        <f>9200.5+679.81</f>
        <v>9880.31</v>
      </c>
      <c r="N7" s="62">
        <v>9880.31</v>
      </c>
      <c r="O7" s="11">
        <v>9880.31</v>
      </c>
      <c r="P7" s="11">
        <v>9806.31</v>
      </c>
      <c r="Q7" s="9">
        <f>9131.5+674.81</f>
        <v>9806.31</v>
      </c>
      <c r="R7" s="9">
        <f>9131.5+674.81</f>
        <v>9806.31</v>
      </c>
    </row>
    <row r="8" spans="2:18" ht="23.25" x14ac:dyDescent="0.35">
      <c r="B8" s="9"/>
      <c r="C8" s="12" t="s">
        <v>19</v>
      </c>
      <c r="D8" s="10">
        <v>140.44855900000002</v>
      </c>
      <c r="K8" s="44" t="s">
        <v>68</v>
      </c>
      <c r="L8" s="44">
        <v>148.84</v>
      </c>
      <c r="M8" s="44">
        <v>148.84</v>
      </c>
      <c r="N8" s="62">
        <v>148.84</v>
      </c>
      <c r="O8" s="11">
        <v>147.63999999999999</v>
      </c>
      <c r="P8" s="11">
        <v>138.30000000000001</v>
      </c>
      <c r="Q8" s="62">
        <v>138.30000000000001</v>
      </c>
      <c r="R8" s="62">
        <v>138.30000000000001</v>
      </c>
    </row>
    <row r="9" spans="2:18" ht="23.25" x14ac:dyDescent="0.35">
      <c r="B9" s="9"/>
      <c r="C9" s="12"/>
      <c r="D9" s="7">
        <f>SUM(D3:D8)</f>
        <v>11373.2785425</v>
      </c>
      <c r="K9" s="44" t="s">
        <v>66</v>
      </c>
      <c r="L9" s="44">
        <v>35303.300000000003</v>
      </c>
      <c r="M9" s="44">
        <v>35122.33</v>
      </c>
      <c r="N9" s="62">
        <v>34915.360000000008</v>
      </c>
      <c r="O9" s="11">
        <v>34811.780000000013</v>
      </c>
      <c r="P9" s="11">
        <v>29409.249999999993</v>
      </c>
      <c r="Q9" s="62">
        <v>29549.31</v>
      </c>
      <c r="R9" s="62">
        <v>30071.38</v>
      </c>
    </row>
    <row r="10" spans="2:18" x14ac:dyDescent="0.25">
      <c r="K10" s="9" t="s">
        <v>67</v>
      </c>
      <c r="L10" s="9">
        <f>SUM(L5:L9)</f>
        <v>88041.91</v>
      </c>
      <c r="M10" s="62">
        <f t="shared" ref="M10:R10" si="0">M9+M8+M7+M6+M5</f>
        <v>87669.19</v>
      </c>
      <c r="N10" s="62">
        <f t="shared" si="0"/>
        <v>87384.014999999999</v>
      </c>
      <c r="O10" s="62">
        <f t="shared" si="0"/>
        <v>87268.735000000015</v>
      </c>
      <c r="P10" s="62">
        <f t="shared" si="0"/>
        <v>80046.73</v>
      </c>
      <c r="Q10" s="62">
        <f t="shared" si="0"/>
        <v>80467.191999999995</v>
      </c>
      <c r="R10" s="62">
        <f t="shared" si="0"/>
        <v>81307.611999999994</v>
      </c>
    </row>
    <row r="11" spans="2:18" x14ac:dyDescent="0.25">
      <c r="D11" s="2" t="s">
        <v>85</v>
      </c>
      <c r="K11" s="9"/>
      <c r="L11" s="9"/>
      <c r="M11" s="9"/>
      <c r="N11" s="9"/>
      <c r="O11" s="9"/>
      <c r="P11" s="44"/>
    </row>
    <row r="12" spans="2:18" x14ac:dyDescent="0.25">
      <c r="C12" s="2" t="s">
        <v>7</v>
      </c>
      <c r="D12" s="6">
        <v>39072.130242904001</v>
      </c>
      <c r="F12" s="11" t="s">
        <v>28</v>
      </c>
      <c r="K12" s="9"/>
      <c r="L12" s="9"/>
      <c r="M12" s="9"/>
      <c r="N12" s="9"/>
      <c r="O12" s="9"/>
      <c r="P12" s="44"/>
    </row>
    <row r="13" spans="2:18" x14ac:dyDescent="0.25">
      <c r="C13" s="2" t="s">
        <v>9</v>
      </c>
      <c r="D13" s="6">
        <v>29129.898101982006</v>
      </c>
      <c r="F13" s="9">
        <f>D3/D9*100</f>
        <v>42.662471457710716</v>
      </c>
      <c r="K13" s="9"/>
      <c r="L13" s="9"/>
      <c r="M13" s="9"/>
      <c r="N13" s="9"/>
      <c r="O13" s="9"/>
      <c r="P13" s="44"/>
    </row>
    <row r="14" spans="2:18" x14ac:dyDescent="0.25">
      <c r="C14" s="2" t="s">
        <v>6</v>
      </c>
      <c r="D14" s="6">
        <v>6013.068051100001</v>
      </c>
      <c r="F14" s="9">
        <f>D4/D9*100</f>
        <v>40.012165647705103</v>
      </c>
      <c r="K14" s="9" t="s">
        <v>62</v>
      </c>
      <c r="L14" s="9"/>
      <c r="M14" s="9"/>
      <c r="N14" s="9"/>
      <c r="O14" s="9"/>
      <c r="P14" s="44"/>
    </row>
    <row r="15" spans="2:18" x14ac:dyDescent="0.25">
      <c r="C15" s="2" t="s">
        <v>8</v>
      </c>
      <c r="D15" s="6">
        <v>1643.8185510000001</v>
      </c>
      <c r="F15" s="9">
        <f>D5/D9*100</f>
        <v>12.107434556837243</v>
      </c>
      <c r="K15" s="9"/>
      <c r="L15" s="13">
        <v>44013</v>
      </c>
      <c r="M15" s="63">
        <v>44012</v>
      </c>
      <c r="N15" s="63">
        <v>43952</v>
      </c>
      <c r="O15" s="63">
        <v>43922</v>
      </c>
      <c r="P15" s="44"/>
    </row>
    <row r="16" spans="2:18" x14ac:dyDescent="0.25">
      <c r="C16" s="2" t="s">
        <v>18</v>
      </c>
      <c r="D16" s="6">
        <v>2243.2764141739999</v>
      </c>
      <c r="F16" s="9">
        <f>D6/D9*100</f>
        <v>2.209672822668407</v>
      </c>
      <c r="K16" s="44" t="s">
        <v>14</v>
      </c>
      <c r="L16" s="9">
        <v>6966.9567890000008</v>
      </c>
      <c r="M16" s="9">
        <v>7895.7876420000002</v>
      </c>
      <c r="N16" s="9">
        <v>6237.8894659420002</v>
      </c>
      <c r="O16" s="9">
        <v>3473.8643689999999</v>
      </c>
      <c r="P16" s="9">
        <f>L16-M16</f>
        <v>-928.83085299999948</v>
      </c>
    </row>
    <row r="17" spans="3:16" x14ac:dyDescent="0.25">
      <c r="C17" s="2" t="s">
        <v>19</v>
      </c>
      <c r="D17" s="6">
        <v>631.12140299999999</v>
      </c>
      <c r="F17" s="9">
        <f>D7/D9*100</f>
        <v>1.7733560225956277</v>
      </c>
      <c r="K17" s="44" t="s">
        <v>15</v>
      </c>
      <c r="L17" s="9">
        <v>4650.3569859999998</v>
      </c>
      <c r="M17" s="9">
        <v>4706.2078672999996</v>
      </c>
      <c r="N17" s="9">
        <v>5606.8807486500009</v>
      </c>
      <c r="O17" s="9">
        <v>5353.4508716500004</v>
      </c>
      <c r="P17" s="9">
        <f t="shared" ref="P17:P22" si="1">L17-M17</f>
        <v>-55.850881299999855</v>
      </c>
    </row>
    <row r="18" spans="3:16" x14ac:dyDescent="0.25">
      <c r="D18" s="7">
        <f>SUM(D12:D17)</f>
        <v>78733.31276416</v>
      </c>
      <c r="F18" s="9">
        <f>D8/D9*100</f>
        <v>1.2348994924829084</v>
      </c>
      <c r="K18" s="44" t="s">
        <v>8</v>
      </c>
      <c r="L18" s="9">
        <v>278.02346699999998</v>
      </c>
      <c r="M18" s="9">
        <v>298.10574100000002</v>
      </c>
      <c r="N18" s="9">
        <v>311.97864199999998</v>
      </c>
      <c r="O18" s="9">
        <v>269.97009900000006</v>
      </c>
      <c r="P18" s="9">
        <f t="shared" si="1"/>
        <v>-20.082274000000041</v>
      </c>
    </row>
    <row r="19" spans="3:16" x14ac:dyDescent="0.25">
      <c r="F19" s="9"/>
      <c r="K19" s="44" t="s">
        <v>18</v>
      </c>
      <c r="L19" s="9">
        <v>164.17194000000001</v>
      </c>
      <c r="M19" s="9">
        <v>181.33236399999998</v>
      </c>
      <c r="N19" s="9">
        <v>611.55046000000004</v>
      </c>
      <c r="O19" s="9">
        <v>888.17245800000001</v>
      </c>
      <c r="P19" s="9">
        <f t="shared" si="1"/>
        <v>-17.160423999999978</v>
      </c>
    </row>
    <row r="20" spans="3:16" x14ac:dyDescent="0.25">
      <c r="K20" s="44" t="s">
        <v>6</v>
      </c>
      <c r="L20" s="9">
        <v>1038.3241435</v>
      </c>
      <c r="M20" s="9">
        <v>817.30083009999998</v>
      </c>
      <c r="N20" s="9">
        <v>769.12749500000007</v>
      </c>
      <c r="O20" s="9">
        <v>693.60430699999995</v>
      </c>
      <c r="P20" s="9">
        <f t="shared" si="1"/>
        <v>221.02331340000001</v>
      </c>
    </row>
    <row r="21" spans="3:16" x14ac:dyDescent="0.25">
      <c r="K21" s="44" t="s">
        <v>19</v>
      </c>
      <c r="L21" s="9">
        <v>144.22852800000001</v>
      </c>
      <c r="M21" s="9">
        <v>123.45534299999998</v>
      </c>
      <c r="N21" s="9">
        <v>36.470780000000005</v>
      </c>
      <c r="O21" s="9">
        <v>33.266069999999999</v>
      </c>
      <c r="P21" s="9">
        <f t="shared" si="1"/>
        <v>20.773185000000026</v>
      </c>
    </row>
    <row r="22" spans="3:16" x14ac:dyDescent="0.25">
      <c r="K22" s="44"/>
      <c r="L22" s="9">
        <v>13242.061853500001</v>
      </c>
      <c r="M22" s="9">
        <f>SUM(M16:M21)</f>
        <v>14022.189787399997</v>
      </c>
      <c r="N22" s="9">
        <f>SUM(N16:N21)</f>
        <v>13573.897591592002</v>
      </c>
      <c r="O22" s="9">
        <f>SUM(O16:O21)</f>
        <v>10712.32817465</v>
      </c>
      <c r="P22" s="9">
        <f t="shared" si="1"/>
        <v>-780.1279338999957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8:I19"/>
  <sheetViews>
    <sheetView topLeftCell="A8" zoomScale="62" zoomScaleNormal="62" workbookViewId="0">
      <selection activeCell="W15" sqref="W15"/>
    </sheetView>
  </sheetViews>
  <sheetFormatPr defaultRowHeight="15" x14ac:dyDescent="0.25"/>
  <cols>
    <col min="8" max="8" width="13.140625" customWidth="1"/>
  </cols>
  <sheetData>
    <row r="8" spans="8:9" x14ac:dyDescent="0.25">
      <c r="H8" t="s">
        <v>47</v>
      </c>
      <c r="I8">
        <v>7.61</v>
      </c>
    </row>
    <row r="9" spans="8:9" x14ac:dyDescent="0.25">
      <c r="H9" t="s">
        <v>46</v>
      </c>
      <c r="I9">
        <v>9.1999999999999993</v>
      </c>
    </row>
    <row r="10" spans="8:9" x14ac:dyDescent="0.25">
      <c r="H10" t="s">
        <v>45</v>
      </c>
      <c r="I10">
        <v>0.64</v>
      </c>
    </row>
    <row r="11" spans="8:9" x14ac:dyDescent="0.25">
      <c r="H11" t="s">
        <v>44</v>
      </c>
      <c r="I11">
        <v>-18.14</v>
      </c>
    </row>
    <row r="12" spans="8:9" x14ac:dyDescent="0.25">
      <c r="H12" t="s">
        <v>43</v>
      </c>
      <c r="I12">
        <v>5.65</v>
      </c>
    </row>
    <row r="13" spans="8:9" x14ac:dyDescent="0.25">
      <c r="H13" t="s">
        <v>42</v>
      </c>
    </row>
    <row r="14" spans="8:9" x14ac:dyDescent="0.25">
      <c r="H14" t="s">
        <v>41</v>
      </c>
    </row>
    <row r="15" spans="8:9" x14ac:dyDescent="0.25">
      <c r="H15" t="s">
        <v>40</v>
      </c>
    </row>
    <row r="16" spans="8:9" x14ac:dyDescent="0.25">
      <c r="H16" t="s">
        <v>39</v>
      </c>
    </row>
    <row r="17" spans="8:8" x14ac:dyDescent="0.25">
      <c r="H17" t="s">
        <v>38</v>
      </c>
    </row>
    <row r="18" spans="8:8" x14ac:dyDescent="0.25">
      <c r="H18" t="s">
        <v>37</v>
      </c>
    </row>
    <row r="19" spans="8:8" x14ac:dyDescent="0.25">
      <c r="H19" t="s">
        <v>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W27"/>
  <sheetViews>
    <sheetView topLeftCell="B1" workbookViewId="0">
      <selection activeCell="E15" sqref="E15"/>
    </sheetView>
  </sheetViews>
  <sheetFormatPr defaultRowHeight="15" x14ac:dyDescent="0.25"/>
  <cols>
    <col min="1" max="1" width="9.140625" style="2"/>
    <col min="2" max="3" width="9.140625" style="44"/>
    <col min="4" max="4" width="43.85546875" style="44" customWidth="1"/>
    <col min="5" max="17" width="10.5703125" style="44" customWidth="1"/>
    <col min="18" max="18" width="9.140625" style="44"/>
    <col min="19" max="19" width="14.28515625" style="2" customWidth="1"/>
    <col min="20" max="26" width="10.28515625" style="2" customWidth="1"/>
    <col min="27" max="265" width="9.140625" style="2"/>
    <col min="266" max="266" width="21.85546875" style="2" bestFit="1" customWidth="1"/>
    <col min="267" max="267" width="11.28515625" style="2" customWidth="1"/>
    <col min="268" max="268" width="10.42578125" style="2" customWidth="1"/>
    <col min="269" max="269" width="13.140625" style="2" customWidth="1"/>
    <col min="270" max="270" width="11.5703125" style="2" customWidth="1"/>
    <col min="271" max="271" width="11.28515625" style="2" customWidth="1"/>
    <col min="272" max="272" width="13.28515625" style="2" customWidth="1"/>
    <col min="273" max="273" width="11.7109375" style="2" customWidth="1"/>
    <col min="274" max="521" width="9.140625" style="2"/>
    <col min="522" max="522" width="21.85546875" style="2" bestFit="1" customWidth="1"/>
    <col min="523" max="523" width="11.28515625" style="2" customWidth="1"/>
    <col min="524" max="524" width="10.42578125" style="2" customWidth="1"/>
    <col min="525" max="525" width="13.140625" style="2" customWidth="1"/>
    <col min="526" max="526" width="11.5703125" style="2" customWidth="1"/>
    <col min="527" max="527" width="11.28515625" style="2" customWidth="1"/>
    <col min="528" max="528" width="13.28515625" style="2" customWidth="1"/>
    <col min="529" max="529" width="11.7109375" style="2" customWidth="1"/>
    <col min="530" max="777" width="9.140625" style="2"/>
    <col min="778" max="778" width="21.85546875" style="2" bestFit="1" customWidth="1"/>
    <col min="779" max="779" width="11.28515625" style="2" customWidth="1"/>
    <col min="780" max="780" width="10.42578125" style="2" customWidth="1"/>
    <col min="781" max="781" width="13.140625" style="2" customWidth="1"/>
    <col min="782" max="782" width="11.5703125" style="2" customWidth="1"/>
    <col min="783" max="783" width="11.28515625" style="2" customWidth="1"/>
    <col min="784" max="784" width="13.28515625" style="2" customWidth="1"/>
    <col min="785" max="785" width="11.7109375" style="2" customWidth="1"/>
    <col min="786" max="1033" width="9.140625" style="2"/>
    <col min="1034" max="1034" width="21.85546875" style="2" bestFit="1" customWidth="1"/>
    <col min="1035" max="1035" width="11.28515625" style="2" customWidth="1"/>
    <col min="1036" max="1036" width="10.42578125" style="2" customWidth="1"/>
    <col min="1037" max="1037" width="13.140625" style="2" customWidth="1"/>
    <col min="1038" max="1038" width="11.5703125" style="2" customWidth="1"/>
    <col min="1039" max="1039" width="11.28515625" style="2" customWidth="1"/>
    <col min="1040" max="1040" width="13.28515625" style="2" customWidth="1"/>
    <col min="1041" max="1041" width="11.7109375" style="2" customWidth="1"/>
    <col min="1042" max="1289" width="9.140625" style="2"/>
    <col min="1290" max="1290" width="21.85546875" style="2" bestFit="1" customWidth="1"/>
    <col min="1291" max="1291" width="11.28515625" style="2" customWidth="1"/>
    <col min="1292" max="1292" width="10.42578125" style="2" customWidth="1"/>
    <col min="1293" max="1293" width="13.140625" style="2" customWidth="1"/>
    <col min="1294" max="1294" width="11.5703125" style="2" customWidth="1"/>
    <col min="1295" max="1295" width="11.28515625" style="2" customWidth="1"/>
    <col min="1296" max="1296" width="13.28515625" style="2" customWidth="1"/>
    <col min="1297" max="1297" width="11.7109375" style="2" customWidth="1"/>
    <col min="1298" max="1545" width="9.140625" style="2"/>
    <col min="1546" max="1546" width="21.85546875" style="2" bestFit="1" customWidth="1"/>
    <col min="1547" max="1547" width="11.28515625" style="2" customWidth="1"/>
    <col min="1548" max="1548" width="10.42578125" style="2" customWidth="1"/>
    <col min="1549" max="1549" width="13.140625" style="2" customWidth="1"/>
    <col min="1550" max="1550" width="11.5703125" style="2" customWidth="1"/>
    <col min="1551" max="1551" width="11.28515625" style="2" customWidth="1"/>
    <col min="1552" max="1552" width="13.28515625" style="2" customWidth="1"/>
    <col min="1553" max="1553" width="11.7109375" style="2" customWidth="1"/>
    <col min="1554" max="1801" width="9.140625" style="2"/>
    <col min="1802" max="1802" width="21.85546875" style="2" bestFit="1" customWidth="1"/>
    <col min="1803" max="1803" width="11.28515625" style="2" customWidth="1"/>
    <col min="1804" max="1804" width="10.42578125" style="2" customWidth="1"/>
    <col min="1805" max="1805" width="13.140625" style="2" customWidth="1"/>
    <col min="1806" max="1806" width="11.5703125" style="2" customWidth="1"/>
    <col min="1807" max="1807" width="11.28515625" style="2" customWidth="1"/>
    <col min="1808" max="1808" width="13.28515625" style="2" customWidth="1"/>
    <col min="1809" max="1809" width="11.7109375" style="2" customWidth="1"/>
    <col min="1810" max="2057" width="9.140625" style="2"/>
    <col min="2058" max="2058" width="21.85546875" style="2" bestFit="1" customWidth="1"/>
    <col min="2059" max="2059" width="11.28515625" style="2" customWidth="1"/>
    <col min="2060" max="2060" width="10.42578125" style="2" customWidth="1"/>
    <col min="2061" max="2061" width="13.140625" style="2" customWidth="1"/>
    <col min="2062" max="2062" width="11.5703125" style="2" customWidth="1"/>
    <col min="2063" max="2063" width="11.28515625" style="2" customWidth="1"/>
    <col min="2064" max="2064" width="13.28515625" style="2" customWidth="1"/>
    <col min="2065" max="2065" width="11.7109375" style="2" customWidth="1"/>
    <col min="2066" max="2313" width="9.140625" style="2"/>
    <col min="2314" max="2314" width="21.85546875" style="2" bestFit="1" customWidth="1"/>
    <col min="2315" max="2315" width="11.28515625" style="2" customWidth="1"/>
    <col min="2316" max="2316" width="10.42578125" style="2" customWidth="1"/>
    <col min="2317" max="2317" width="13.140625" style="2" customWidth="1"/>
    <col min="2318" max="2318" width="11.5703125" style="2" customWidth="1"/>
    <col min="2319" max="2319" width="11.28515625" style="2" customWidth="1"/>
    <col min="2320" max="2320" width="13.28515625" style="2" customWidth="1"/>
    <col min="2321" max="2321" width="11.7109375" style="2" customWidth="1"/>
    <col min="2322" max="2569" width="9.140625" style="2"/>
    <col min="2570" max="2570" width="21.85546875" style="2" bestFit="1" customWidth="1"/>
    <col min="2571" max="2571" width="11.28515625" style="2" customWidth="1"/>
    <col min="2572" max="2572" width="10.42578125" style="2" customWidth="1"/>
    <col min="2573" max="2573" width="13.140625" style="2" customWidth="1"/>
    <col min="2574" max="2574" width="11.5703125" style="2" customWidth="1"/>
    <col min="2575" max="2575" width="11.28515625" style="2" customWidth="1"/>
    <col min="2576" max="2576" width="13.28515625" style="2" customWidth="1"/>
    <col min="2577" max="2577" width="11.7109375" style="2" customWidth="1"/>
    <col min="2578" max="2825" width="9.140625" style="2"/>
    <col min="2826" max="2826" width="21.85546875" style="2" bestFit="1" customWidth="1"/>
    <col min="2827" max="2827" width="11.28515625" style="2" customWidth="1"/>
    <col min="2828" max="2828" width="10.42578125" style="2" customWidth="1"/>
    <col min="2829" max="2829" width="13.140625" style="2" customWidth="1"/>
    <col min="2830" max="2830" width="11.5703125" style="2" customWidth="1"/>
    <col min="2831" max="2831" width="11.28515625" style="2" customWidth="1"/>
    <col min="2832" max="2832" width="13.28515625" style="2" customWidth="1"/>
    <col min="2833" max="2833" width="11.7109375" style="2" customWidth="1"/>
    <col min="2834" max="3081" width="9.140625" style="2"/>
    <col min="3082" max="3082" width="21.85546875" style="2" bestFit="1" customWidth="1"/>
    <col min="3083" max="3083" width="11.28515625" style="2" customWidth="1"/>
    <col min="3084" max="3084" width="10.42578125" style="2" customWidth="1"/>
    <col min="3085" max="3085" width="13.140625" style="2" customWidth="1"/>
    <col min="3086" max="3086" width="11.5703125" style="2" customWidth="1"/>
    <col min="3087" max="3087" width="11.28515625" style="2" customWidth="1"/>
    <col min="3088" max="3088" width="13.28515625" style="2" customWidth="1"/>
    <col min="3089" max="3089" width="11.7109375" style="2" customWidth="1"/>
    <col min="3090" max="3337" width="9.140625" style="2"/>
    <col min="3338" max="3338" width="21.85546875" style="2" bestFit="1" customWidth="1"/>
    <col min="3339" max="3339" width="11.28515625" style="2" customWidth="1"/>
    <col min="3340" max="3340" width="10.42578125" style="2" customWidth="1"/>
    <col min="3341" max="3341" width="13.140625" style="2" customWidth="1"/>
    <col min="3342" max="3342" width="11.5703125" style="2" customWidth="1"/>
    <col min="3343" max="3343" width="11.28515625" style="2" customWidth="1"/>
    <col min="3344" max="3344" width="13.28515625" style="2" customWidth="1"/>
    <col min="3345" max="3345" width="11.7109375" style="2" customWidth="1"/>
    <col min="3346" max="3593" width="9.140625" style="2"/>
    <col min="3594" max="3594" width="21.85546875" style="2" bestFit="1" customWidth="1"/>
    <col min="3595" max="3595" width="11.28515625" style="2" customWidth="1"/>
    <col min="3596" max="3596" width="10.42578125" style="2" customWidth="1"/>
    <col min="3597" max="3597" width="13.140625" style="2" customWidth="1"/>
    <col min="3598" max="3598" width="11.5703125" style="2" customWidth="1"/>
    <col min="3599" max="3599" width="11.28515625" style="2" customWidth="1"/>
    <col min="3600" max="3600" width="13.28515625" style="2" customWidth="1"/>
    <col min="3601" max="3601" width="11.7109375" style="2" customWidth="1"/>
    <col min="3602" max="3849" width="9.140625" style="2"/>
    <col min="3850" max="3850" width="21.85546875" style="2" bestFit="1" customWidth="1"/>
    <col min="3851" max="3851" width="11.28515625" style="2" customWidth="1"/>
    <col min="3852" max="3852" width="10.42578125" style="2" customWidth="1"/>
    <col min="3853" max="3853" width="13.140625" style="2" customWidth="1"/>
    <col min="3854" max="3854" width="11.5703125" style="2" customWidth="1"/>
    <col min="3855" max="3855" width="11.28515625" style="2" customWidth="1"/>
    <col min="3856" max="3856" width="13.28515625" style="2" customWidth="1"/>
    <col min="3857" max="3857" width="11.7109375" style="2" customWidth="1"/>
    <col min="3858" max="4105" width="9.140625" style="2"/>
    <col min="4106" max="4106" width="21.85546875" style="2" bestFit="1" customWidth="1"/>
    <col min="4107" max="4107" width="11.28515625" style="2" customWidth="1"/>
    <col min="4108" max="4108" width="10.42578125" style="2" customWidth="1"/>
    <col min="4109" max="4109" width="13.140625" style="2" customWidth="1"/>
    <col min="4110" max="4110" width="11.5703125" style="2" customWidth="1"/>
    <col min="4111" max="4111" width="11.28515625" style="2" customWidth="1"/>
    <col min="4112" max="4112" width="13.28515625" style="2" customWidth="1"/>
    <col min="4113" max="4113" width="11.7109375" style="2" customWidth="1"/>
    <col min="4114" max="4361" width="9.140625" style="2"/>
    <col min="4362" max="4362" width="21.85546875" style="2" bestFit="1" customWidth="1"/>
    <col min="4363" max="4363" width="11.28515625" style="2" customWidth="1"/>
    <col min="4364" max="4364" width="10.42578125" style="2" customWidth="1"/>
    <col min="4365" max="4365" width="13.140625" style="2" customWidth="1"/>
    <col min="4366" max="4366" width="11.5703125" style="2" customWidth="1"/>
    <col min="4367" max="4367" width="11.28515625" style="2" customWidth="1"/>
    <col min="4368" max="4368" width="13.28515625" style="2" customWidth="1"/>
    <col min="4369" max="4369" width="11.7109375" style="2" customWidth="1"/>
    <col min="4370" max="4617" width="9.140625" style="2"/>
    <col min="4618" max="4618" width="21.85546875" style="2" bestFit="1" customWidth="1"/>
    <col min="4619" max="4619" width="11.28515625" style="2" customWidth="1"/>
    <col min="4620" max="4620" width="10.42578125" style="2" customWidth="1"/>
    <col min="4621" max="4621" width="13.140625" style="2" customWidth="1"/>
    <col min="4622" max="4622" width="11.5703125" style="2" customWidth="1"/>
    <col min="4623" max="4623" width="11.28515625" style="2" customWidth="1"/>
    <col min="4624" max="4624" width="13.28515625" style="2" customWidth="1"/>
    <col min="4625" max="4625" width="11.7109375" style="2" customWidth="1"/>
    <col min="4626" max="4873" width="9.140625" style="2"/>
    <col min="4874" max="4874" width="21.85546875" style="2" bestFit="1" customWidth="1"/>
    <col min="4875" max="4875" width="11.28515625" style="2" customWidth="1"/>
    <col min="4876" max="4876" width="10.42578125" style="2" customWidth="1"/>
    <col min="4877" max="4877" width="13.140625" style="2" customWidth="1"/>
    <col min="4878" max="4878" width="11.5703125" style="2" customWidth="1"/>
    <col min="4879" max="4879" width="11.28515625" style="2" customWidth="1"/>
    <col min="4880" max="4880" width="13.28515625" style="2" customWidth="1"/>
    <col min="4881" max="4881" width="11.7109375" style="2" customWidth="1"/>
    <col min="4882" max="5129" width="9.140625" style="2"/>
    <col min="5130" max="5130" width="21.85546875" style="2" bestFit="1" customWidth="1"/>
    <col min="5131" max="5131" width="11.28515625" style="2" customWidth="1"/>
    <col min="5132" max="5132" width="10.42578125" style="2" customWidth="1"/>
    <col min="5133" max="5133" width="13.140625" style="2" customWidth="1"/>
    <col min="5134" max="5134" width="11.5703125" style="2" customWidth="1"/>
    <col min="5135" max="5135" width="11.28515625" style="2" customWidth="1"/>
    <col min="5136" max="5136" width="13.28515625" style="2" customWidth="1"/>
    <col min="5137" max="5137" width="11.7109375" style="2" customWidth="1"/>
    <col min="5138" max="5385" width="9.140625" style="2"/>
    <col min="5386" max="5386" width="21.85546875" style="2" bestFit="1" customWidth="1"/>
    <col min="5387" max="5387" width="11.28515625" style="2" customWidth="1"/>
    <col min="5388" max="5388" width="10.42578125" style="2" customWidth="1"/>
    <col min="5389" max="5389" width="13.140625" style="2" customWidth="1"/>
    <col min="5390" max="5390" width="11.5703125" style="2" customWidth="1"/>
    <col min="5391" max="5391" width="11.28515625" style="2" customWidth="1"/>
    <col min="5392" max="5392" width="13.28515625" style="2" customWidth="1"/>
    <col min="5393" max="5393" width="11.7109375" style="2" customWidth="1"/>
    <col min="5394" max="5641" width="9.140625" style="2"/>
    <col min="5642" max="5642" width="21.85546875" style="2" bestFit="1" customWidth="1"/>
    <col min="5643" max="5643" width="11.28515625" style="2" customWidth="1"/>
    <col min="5644" max="5644" width="10.42578125" style="2" customWidth="1"/>
    <col min="5645" max="5645" width="13.140625" style="2" customWidth="1"/>
    <col min="5646" max="5646" width="11.5703125" style="2" customWidth="1"/>
    <col min="5647" max="5647" width="11.28515625" style="2" customWidth="1"/>
    <col min="5648" max="5648" width="13.28515625" style="2" customWidth="1"/>
    <col min="5649" max="5649" width="11.7109375" style="2" customWidth="1"/>
    <col min="5650" max="5897" width="9.140625" style="2"/>
    <col min="5898" max="5898" width="21.85546875" style="2" bestFit="1" customWidth="1"/>
    <col min="5899" max="5899" width="11.28515625" style="2" customWidth="1"/>
    <col min="5900" max="5900" width="10.42578125" style="2" customWidth="1"/>
    <col min="5901" max="5901" width="13.140625" style="2" customWidth="1"/>
    <col min="5902" max="5902" width="11.5703125" style="2" customWidth="1"/>
    <col min="5903" max="5903" width="11.28515625" style="2" customWidth="1"/>
    <col min="5904" max="5904" width="13.28515625" style="2" customWidth="1"/>
    <col min="5905" max="5905" width="11.7109375" style="2" customWidth="1"/>
    <col min="5906" max="6153" width="9.140625" style="2"/>
    <col min="6154" max="6154" width="21.85546875" style="2" bestFit="1" customWidth="1"/>
    <col min="6155" max="6155" width="11.28515625" style="2" customWidth="1"/>
    <col min="6156" max="6156" width="10.42578125" style="2" customWidth="1"/>
    <col min="6157" max="6157" width="13.140625" style="2" customWidth="1"/>
    <col min="6158" max="6158" width="11.5703125" style="2" customWidth="1"/>
    <col min="6159" max="6159" width="11.28515625" style="2" customWidth="1"/>
    <col min="6160" max="6160" width="13.28515625" style="2" customWidth="1"/>
    <col min="6161" max="6161" width="11.7109375" style="2" customWidth="1"/>
    <col min="6162" max="6409" width="9.140625" style="2"/>
    <col min="6410" max="6410" width="21.85546875" style="2" bestFit="1" customWidth="1"/>
    <col min="6411" max="6411" width="11.28515625" style="2" customWidth="1"/>
    <col min="6412" max="6412" width="10.42578125" style="2" customWidth="1"/>
    <col min="6413" max="6413" width="13.140625" style="2" customWidth="1"/>
    <col min="6414" max="6414" width="11.5703125" style="2" customWidth="1"/>
    <col min="6415" max="6415" width="11.28515625" style="2" customWidth="1"/>
    <col min="6416" max="6416" width="13.28515625" style="2" customWidth="1"/>
    <col min="6417" max="6417" width="11.7109375" style="2" customWidth="1"/>
    <col min="6418" max="6665" width="9.140625" style="2"/>
    <col min="6666" max="6666" width="21.85546875" style="2" bestFit="1" customWidth="1"/>
    <col min="6667" max="6667" width="11.28515625" style="2" customWidth="1"/>
    <col min="6668" max="6668" width="10.42578125" style="2" customWidth="1"/>
    <col min="6669" max="6669" width="13.140625" style="2" customWidth="1"/>
    <col min="6670" max="6670" width="11.5703125" style="2" customWidth="1"/>
    <col min="6671" max="6671" width="11.28515625" style="2" customWidth="1"/>
    <col min="6672" max="6672" width="13.28515625" style="2" customWidth="1"/>
    <col min="6673" max="6673" width="11.7109375" style="2" customWidth="1"/>
    <col min="6674" max="6921" width="9.140625" style="2"/>
    <col min="6922" max="6922" width="21.85546875" style="2" bestFit="1" customWidth="1"/>
    <col min="6923" max="6923" width="11.28515625" style="2" customWidth="1"/>
    <col min="6924" max="6924" width="10.42578125" style="2" customWidth="1"/>
    <col min="6925" max="6925" width="13.140625" style="2" customWidth="1"/>
    <col min="6926" max="6926" width="11.5703125" style="2" customWidth="1"/>
    <col min="6927" max="6927" width="11.28515625" style="2" customWidth="1"/>
    <col min="6928" max="6928" width="13.28515625" style="2" customWidth="1"/>
    <col min="6929" max="6929" width="11.7109375" style="2" customWidth="1"/>
    <col min="6930" max="7177" width="9.140625" style="2"/>
    <col min="7178" max="7178" width="21.85546875" style="2" bestFit="1" customWidth="1"/>
    <col min="7179" max="7179" width="11.28515625" style="2" customWidth="1"/>
    <col min="7180" max="7180" width="10.42578125" style="2" customWidth="1"/>
    <col min="7181" max="7181" width="13.140625" style="2" customWidth="1"/>
    <col min="7182" max="7182" width="11.5703125" style="2" customWidth="1"/>
    <col min="7183" max="7183" width="11.28515625" style="2" customWidth="1"/>
    <col min="7184" max="7184" width="13.28515625" style="2" customWidth="1"/>
    <col min="7185" max="7185" width="11.7109375" style="2" customWidth="1"/>
    <col min="7186" max="7433" width="9.140625" style="2"/>
    <col min="7434" max="7434" width="21.85546875" style="2" bestFit="1" customWidth="1"/>
    <col min="7435" max="7435" width="11.28515625" style="2" customWidth="1"/>
    <col min="7436" max="7436" width="10.42578125" style="2" customWidth="1"/>
    <col min="7437" max="7437" width="13.140625" style="2" customWidth="1"/>
    <col min="7438" max="7438" width="11.5703125" style="2" customWidth="1"/>
    <col min="7439" max="7439" width="11.28515625" style="2" customWidth="1"/>
    <col min="7440" max="7440" width="13.28515625" style="2" customWidth="1"/>
    <col min="7441" max="7441" width="11.7109375" style="2" customWidth="1"/>
    <col min="7442" max="7689" width="9.140625" style="2"/>
    <col min="7690" max="7690" width="21.85546875" style="2" bestFit="1" customWidth="1"/>
    <col min="7691" max="7691" width="11.28515625" style="2" customWidth="1"/>
    <col min="7692" max="7692" width="10.42578125" style="2" customWidth="1"/>
    <col min="7693" max="7693" width="13.140625" style="2" customWidth="1"/>
    <col min="7694" max="7694" width="11.5703125" style="2" customWidth="1"/>
    <col min="7695" max="7695" width="11.28515625" style="2" customWidth="1"/>
    <col min="7696" max="7696" width="13.28515625" style="2" customWidth="1"/>
    <col min="7697" max="7697" width="11.7109375" style="2" customWidth="1"/>
    <col min="7698" max="7945" width="9.140625" style="2"/>
    <col min="7946" max="7946" width="21.85546875" style="2" bestFit="1" customWidth="1"/>
    <col min="7947" max="7947" width="11.28515625" style="2" customWidth="1"/>
    <col min="7948" max="7948" width="10.42578125" style="2" customWidth="1"/>
    <col min="7949" max="7949" width="13.140625" style="2" customWidth="1"/>
    <col min="7950" max="7950" width="11.5703125" style="2" customWidth="1"/>
    <col min="7951" max="7951" width="11.28515625" style="2" customWidth="1"/>
    <col min="7952" max="7952" width="13.28515625" style="2" customWidth="1"/>
    <col min="7953" max="7953" width="11.7109375" style="2" customWidth="1"/>
    <col min="7954" max="8201" width="9.140625" style="2"/>
    <col min="8202" max="8202" width="21.85546875" style="2" bestFit="1" customWidth="1"/>
    <col min="8203" max="8203" width="11.28515625" style="2" customWidth="1"/>
    <col min="8204" max="8204" width="10.42578125" style="2" customWidth="1"/>
    <col min="8205" max="8205" width="13.140625" style="2" customWidth="1"/>
    <col min="8206" max="8206" width="11.5703125" style="2" customWidth="1"/>
    <col min="8207" max="8207" width="11.28515625" style="2" customWidth="1"/>
    <col min="8208" max="8208" width="13.28515625" style="2" customWidth="1"/>
    <col min="8209" max="8209" width="11.7109375" style="2" customWidth="1"/>
    <col min="8210" max="8457" width="9.140625" style="2"/>
    <col min="8458" max="8458" width="21.85546875" style="2" bestFit="1" customWidth="1"/>
    <col min="8459" max="8459" width="11.28515625" style="2" customWidth="1"/>
    <col min="8460" max="8460" width="10.42578125" style="2" customWidth="1"/>
    <col min="8461" max="8461" width="13.140625" style="2" customWidth="1"/>
    <col min="8462" max="8462" width="11.5703125" style="2" customWidth="1"/>
    <col min="8463" max="8463" width="11.28515625" style="2" customWidth="1"/>
    <col min="8464" max="8464" width="13.28515625" style="2" customWidth="1"/>
    <col min="8465" max="8465" width="11.7109375" style="2" customWidth="1"/>
    <col min="8466" max="8713" width="9.140625" style="2"/>
    <col min="8714" max="8714" width="21.85546875" style="2" bestFit="1" customWidth="1"/>
    <col min="8715" max="8715" width="11.28515625" style="2" customWidth="1"/>
    <col min="8716" max="8716" width="10.42578125" style="2" customWidth="1"/>
    <col min="8717" max="8717" width="13.140625" style="2" customWidth="1"/>
    <col min="8718" max="8718" width="11.5703125" style="2" customWidth="1"/>
    <col min="8719" max="8719" width="11.28515625" style="2" customWidth="1"/>
    <col min="8720" max="8720" width="13.28515625" style="2" customWidth="1"/>
    <col min="8721" max="8721" width="11.7109375" style="2" customWidth="1"/>
    <col min="8722" max="8969" width="9.140625" style="2"/>
    <col min="8970" max="8970" width="21.85546875" style="2" bestFit="1" customWidth="1"/>
    <col min="8971" max="8971" width="11.28515625" style="2" customWidth="1"/>
    <col min="8972" max="8972" width="10.42578125" style="2" customWidth="1"/>
    <col min="8973" max="8973" width="13.140625" style="2" customWidth="1"/>
    <col min="8974" max="8974" width="11.5703125" style="2" customWidth="1"/>
    <col min="8975" max="8975" width="11.28515625" style="2" customWidth="1"/>
    <col min="8976" max="8976" width="13.28515625" style="2" customWidth="1"/>
    <col min="8977" max="8977" width="11.7109375" style="2" customWidth="1"/>
    <col min="8978" max="9225" width="9.140625" style="2"/>
    <col min="9226" max="9226" width="21.85546875" style="2" bestFit="1" customWidth="1"/>
    <col min="9227" max="9227" width="11.28515625" style="2" customWidth="1"/>
    <col min="9228" max="9228" width="10.42578125" style="2" customWidth="1"/>
    <col min="9229" max="9229" width="13.140625" style="2" customWidth="1"/>
    <col min="9230" max="9230" width="11.5703125" style="2" customWidth="1"/>
    <col min="9231" max="9231" width="11.28515625" style="2" customWidth="1"/>
    <col min="9232" max="9232" width="13.28515625" style="2" customWidth="1"/>
    <col min="9233" max="9233" width="11.7109375" style="2" customWidth="1"/>
    <col min="9234" max="9481" width="9.140625" style="2"/>
    <col min="9482" max="9482" width="21.85546875" style="2" bestFit="1" customWidth="1"/>
    <col min="9483" max="9483" width="11.28515625" style="2" customWidth="1"/>
    <col min="9484" max="9484" width="10.42578125" style="2" customWidth="1"/>
    <col min="9485" max="9485" width="13.140625" style="2" customWidth="1"/>
    <col min="9486" max="9486" width="11.5703125" style="2" customWidth="1"/>
    <col min="9487" max="9487" width="11.28515625" style="2" customWidth="1"/>
    <col min="9488" max="9488" width="13.28515625" style="2" customWidth="1"/>
    <col min="9489" max="9489" width="11.7109375" style="2" customWidth="1"/>
    <col min="9490" max="9737" width="9.140625" style="2"/>
    <col min="9738" max="9738" width="21.85546875" style="2" bestFit="1" customWidth="1"/>
    <col min="9739" max="9739" width="11.28515625" style="2" customWidth="1"/>
    <col min="9740" max="9740" width="10.42578125" style="2" customWidth="1"/>
    <col min="9741" max="9741" width="13.140625" style="2" customWidth="1"/>
    <col min="9742" max="9742" width="11.5703125" style="2" customWidth="1"/>
    <col min="9743" max="9743" width="11.28515625" style="2" customWidth="1"/>
    <col min="9744" max="9744" width="13.28515625" style="2" customWidth="1"/>
    <col min="9745" max="9745" width="11.7109375" style="2" customWidth="1"/>
    <col min="9746" max="9993" width="9.140625" style="2"/>
    <col min="9994" max="9994" width="21.85546875" style="2" bestFit="1" customWidth="1"/>
    <col min="9995" max="9995" width="11.28515625" style="2" customWidth="1"/>
    <col min="9996" max="9996" width="10.42578125" style="2" customWidth="1"/>
    <col min="9997" max="9997" width="13.140625" style="2" customWidth="1"/>
    <col min="9998" max="9998" width="11.5703125" style="2" customWidth="1"/>
    <col min="9999" max="9999" width="11.28515625" style="2" customWidth="1"/>
    <col min="10000" max="10000" width="13.28515625" style="2" customWidth="1"/>
    <col min="10001" max="10001" width="11.7109375" style="2" customWidth="1"/>
    <col min="10002" max="10249" width="9.140625" style="2"/>
    <col min="10250" max="10250" width="21.85546875" style="2" bestFit="1" customWidth="1"/>
    <col min="10251" max="10251" width="11.28515625" style="2" customWidth="1"/>
    <col min="10252" max="10252" width="10.42578125" style="2" customWidth="1"/>
    <col min="10253" max="10253" width="13.140625" style="2" customWidth="1"/>
    <col min="10254" max="10254" width="11.5703125" style="2" customWidth="1"/>
    <col min="10255" max="10255" width="11.28515625" style="2" customWidth="1"/>
    <col min="10256" max="10256" width="13.28515625" style="2" customWidth="1"/>
    <col min="10257" max="10257" width="11.7109375" style="2" customWidth="1"/>
    <col min="10258" max="10505" width="9.140625" style="2"/>
    <col min="10506" max="10506" width="21.85546875" style="2" bestFit="1" customWidth="1"/>
    <col min="10507" max="10507" width="11.28515625" style="2" customWidth="1"/>
    <col min="10508" max="10508" width="10.42578125" style="2" customWidth="1"/>
    <col min="10509" max="10509" width="13.140625" style="2" customWidth="1"/>
    <col min="10510" max="10510" width="11.5703125" style="2" customWidth="1"/>
    <col min="10511" max="10511" width="11.28515625" style="2" customWidth="1"/>
    <col min="10512" max="10512" width="13.28515625" style="2" customWidth="1"/>
    <col min="10513" max="10513" width="11.7109375" style="2" customWidth="1"/>
    <col min="10514" max="10761" width="9.140625" style="2"/>
    <col min="10762" max="10762" width="21.85546875" style="2" bestFit="1" customWidth="1"/>
    <col min="10763" max="10763" width="11.28515625" style="2" customWidth="1"/>
    <col min="10764" max="10764" width="10.42578125" style="2" customWidth="1"/>
    <col min="10765" max="10765" width="13.140625" style="2" customWidth="1"/>
    <col min="10766" max="10766" width="11.5703125" style="2" customWidth="1"/>
    <col min="10767" max="10767" width="11.28515625" style="2" customWidth="1"/>
    <col min="10768" max="10768" width="13.28515625" style="2" customWidth="1"/>
    <col min="10769" max="10769" width="11.7109375" style="2" customWidth="1"/>
    <col min="10770" max="11017" width="9.140625" style="2"/>
    <col min="11018" max="11018" width="21.85546875" style="2" bestFit="1" customWidth="1"/>
    <col min="11019" max="11019" width="11.28515625" style="2" customWidth="1"/>
    <col min="11020" max="11020" width="10.42578125" style="2" customWidth="1"/>
    <col min="11021" max="11021" width="13.140625" style="2" customWidth="1"/>
    <col min="11022" max="11022" width="11.5703125" style="2" customWidth="1"/>
    <col min="11023" max="11023" width="11.28515625" style="2" customWidth="1"/>
    <col min="11024" max="11024" width="13.28515625" style="2" customWidth="1"/>
    <col min="11025" max="11025" width="11.7109375" style="2" customWidth="1"/>
    <col min="11026" max="11273" width="9.140625" style="2"/>
    <col min="11274" max="11274" width="21.85546875" style="2" bestFit="1" customWidth="1"/>
    <col min="11275" max="11275" width="11.28515625" style="2" customWidth="1"/>
    <col min="11276" max="11276" width="10.42578125" style="2" customWidth="1"/>
    <col min="11277" max="11277" width="13.140625" style="2" customWidth="1"/>
    <col min="11278" max="11278" width="11.5703125" style="2" customWidth="1"/>
    <col min="11279" max="11279" width="11.28515625" style="2" customWidth="1"/>
    <col min="11280" max="11280" width="13.28515625" style="2" customWidth="1"/>
    <col min="11281" max="11281" width="11.7109375" style="2" customWidth="1"/>
    <col min="11282" max="11529" width="9.140625" style="2"/>
    <col min="11530" max="11530" width="21.85546875" style="2" bestFit="1" customWidth="1"/>
    <col min="11531" max="11531" width="11.28515625" style="2" customWidth="1"/>
    <col min="11532" max="11532" width="10.42578125" style="2" customWidth="1"/>
    <col min="11533" max="11533" width="13.140625" style="2" customWidth="1"/>
    <col min="11534" max="11534" width="11.5703125" style="2" customWidth="1"/>
    <col min="11535" max="11535" width="11.28515625" style="2" customWidth="1"/>
    <col min="11536" max="11536" width="13.28515625" style="2" customWidth="1"/>
    <col min="11537" max="11537" width="11.7109375" style="2" customWidth="1"/>
    <col min="11538" max="11785" width="9.140625" style="2"/>
    <col min="11786" max="11786" width="21.85546875" style="2" bestFit="1" customWidth="1"/>
    <col min="11787" max="11787" width="11.28515625" style="2" customWidth="1"/>
    <col min="11788" max="11788" width="10.42578125" style="2" customWidth="1"/>
    <col min="11789" max="11789" width="13.140625" style="2" customWidth="1"/>
    <col min="11790" max="11790" width="11.5703125" style="2" customWidth="1"/>
    <col min="11791" max="11791" width="11.28515625" style="2" customWidth="1"/>
    <col min="11792" max="11792" width="13.28515625" style="2" customWidth="1"/>
    <col min="11793" max="11793" width="11.7109375" style="2" customWidth="1"/>
    <col min="11794" max="12041" width="9.140625" style="2"/>
    <col min="12042" max="12042" width="21.85546875" style="2" bestFit="1" customWidth="1"/>
    <col min="12043" max="12043" width="11.28515625" style="2" customWidth="1"/>
    <col min="12044" max="12044" width="10.42578125" style="2" customWidth="1"/>
    <col min="12045" max="12045" width="13.140625" style="2" customWidth="1"/>
    <col min="12046" max="12046" width="11.5703125" style="2" customWidth="1"/>
    <col min="12047" max="12047" width="11.28515625" style="2" customWidth="1"/>
    <col min="12048" max="12048" width="13.28515625" style="2" customWidth="1"/>
    <col min="12049" max="12049" width="11.7109375" style="2" customWidth="1"/>
    <col min="12050" max="12297" width="9.140625" style="2"/>
    <col min="12298" max="12298" width="21.85546875" style="2" bestFit="1" customWidth="1"/>
    <col min="12299" max="12299" width="11.28515625" style="2" customWidth="1"/>
    <col min="12300" max="12300" width="10.42578125" style="2" customWidth="1"/>
    <col min="12301" max="12301" width="13.140625" style="2" customWidth="1"/>
    <col min="12302" max="12302" width="11.5703125" style="2" customWidth="1"/>
    <col min="12303" max="12303" width="11.28515625" style="2" customWidth="1"/>
    <col min="12304" max="12304" width="13.28515625" style="2" customWidth="1"/>
    <col min="12305" max="12305" width="11.7109375" style="2" customWidth="1"/>
    <col min="12306" max="12553" width="9.140625" style="2"/>
    <col min="12554" max="12554" width="21.85546875" style="2" bestFit="1" customWidth="1"/>
    <col min="12555" max="12555" width="11.28515625" style="2" customWidth="1"/>
    <col min="12556" max="12556" width="10.42578125" style="2" customWidth="1"/>
    <col min="12557" max="12557" width="13.140625" style="2" customWidth="1"/>
    <col min="12558" max="12558" width="11.5703125" style="2" customWidth="1"/>
    <col min="12559" max="12559" width="11.28515625" style="2" customWidth="1"/>
    <col min="12560" max="12560" width="13.28515625" style="2" customWidth="1"/>
    <col min="12561" max="12561" width="11.7109375" style="2" customWidth="1"/>
    <col min="12562" max="12809" width="9.140625" style="2"/>
    <col min="12810" max="12810" width="21.85546875" style="2" bestFit="1" customWidth="1"/>
    <col min="12811" max="12811" width="11.28515625" style="2" customWidth="1"/>
    <col min="12812" max="12812" width="10.42578125" style="2" customWidth="1"/>
    <col min="12813" max="12813" width="13.140625" style="2" customWidth="1"/>
    <col min="12814" max="12814" width="11.5703125" style="2" customWidth="1"/>
    <col min="12815" max="12815" width="11.28515625" style="2" customWidth="1"/>
    <col min="12816" max="12816" width="13.28515625" style="2" customWidth="1"/>
    <col min="12817" max="12817" width="11.7109375" style="2" customWidth="1"/>
    <col min="12818" max="13065" width="9.140625" style="2"/>
    <col min="13066" max="13066" width="21.85546875" style="2" bestFit="1" customWidth="1"/>
    <col min="13067" max="13067" width="11.28515625" style="2" customWidth="1"/>
    <col min="13068" max="13068" width="10.42578125" style="2" customWidth="1"/>
    <col min="13069" max="13069" width="13.140625" style="2" customWidth="1"/>
    <col min="13070" max="13070" width="11.5703125" style="2" customWidth="1"/>
    <col min="13071" max="13071" width="11.28515625" style="2" customWidth="1"/>
    <col min="13072" max="13072" width="13.28515625" style="2" customWidth="1"/>
    <col min="13073" max="13073" width="11.7109375" style="2" customWidth="1"/>
    <col min="13074" max="13321" width="9.140625" style="2"/>
    <col min="13322" max="13322" width="21.85546875" style="2" bestFit="1" customWidth="1"/>
    <col min="13323" max="13323" width="11.28515625" style="2" customWidth="1"/>
    <col min="13324" max="13324" width="10.42578125" style="2" customWidth="1"/>
    <col min="13325" max="13325" width="13.140625" style="2" customWidth="1"/>
    <col min="13326" max="13326" width="11.5703125" style="2" customWidth="1"/>
    <col min="13327" max="13327" width="11.28515625" style="2" customWidth="1"/>
    <col min="13328" max="13328" width="13.28515625" style="2" customWidth="1"/>
    <col min="13329" max="13329" width="11.7109375" style="2" customWidth="1"/>
    <col min="13330" max="13577" width="9.140625" style="2"/>
    <col min="13578" max="13578" width="21.85546875" style="2" bestFit="1" customWidth="1"/>
    <col min="13579" max="13579" width="11.28515625" style="2" customWidth="1"/>
    <col min="13580" max="13580" width="10.42578125" style="2" customWidth="1"/>
    <col min="13581" max="13581" width="13.140625" style="2" customWidth="1"/>
    <col min="13582" max="13582" width="11.5703125" style="2" customWidth="1"/>
    <col min="13583" max="13583" width="11.28515625" style="2" customWidth="1"/>
    <col min="13584" max="13584" width="13.28515625" style="2" customWidth="1"/>
    <col min="13585" max="13585" width="11.7109375" style="2" customWidth="1"/>
    <col min="13586" max="13833" width="9.140625" style="2"/>
    <col min="13834" max="13834" width="21.85546875" style="2" bestFit="1" customWidth="1"/>
    <col min="13835" max="13835" width="11.28515625" style="2" customWidth="1"/>
    <col min="13836" max="13836" width="10.42578125" style="2" customWidth="1"/>
    <col min="13837" max="13837" width="13.140625" style="2" customWidth="1"/>
    <col min="13838" max="13838" width="11.5703125" style="2" customWidth="1"/>
    <col min="13839" max="13839" width="11.28515625" style="2" customWidth="1"/>
    <col min="13840" max="13840" width="13.28515625" style="2" customWidth="1"/>
    <col min="13841" max="13841" width="11.7109375" style="2" customWidth="1"/>
    <col min="13842" max="14089" width="9.140625" style="2"/>
    <col min="14090" max="14090" width="21.85546875" style="2" bestFit="1" customWidth="1"/>
    <col min="14091" max="14091" width="11.28515625" style="2" customWidth="1"/>
    <col min="14092" max="14092" width="10.42578125" style="2" customWidth="1"/>
    <col min="14093" max="14093" width="13.140625" style="2" customWidth="1"/>
    <col min="14094" max="14094" width="11.5703125" style="2" customWidth="1"/>
    <col min="14095" max="14095" width="11.28515625" style="2" customWidth="1"/>
    <col min="14096" max="14096" width="13.28515625" style="2" customWidth="1"/>
    <col min="14097" max="14097" width="11.7109375" style="2" customWidth="1"/>
    <col min="14098" max="14345" width="9.140625" style="2"/>
    <col min="14346" max="14346" width="21.85546875" style="2" bestFit="1" customWidth="1"/>
    <col min="14347" max="14347" width="11.28515625" style="2" customWidth="1"/>
    <col min="14348" max="14348" width="10.42578125" style="2" customWidth="1"/>
    <col min="14349" max="14349" width="13.140625" style="2" customWidth="1"/>
    <col min="14350" max="14350" width="11.5703125" style="2" customWidth="1"/>
    <col min="14351" max="14351" width="11.28515625" style="2" customWidth="1"/>
    <col min="14352" max="14352" width="13.28515625" style="2" customWidth="1"/>
    <col min="14353" max="14353" width="11.7109375" style="2" customWidth="1"/>
    <col min="14354" max="14601" width="9.140625" style="2"/>
    <col min="14602" max="14602" width="21.85546875" style="2" bestFit="1" customWidth="1"/>
    <col min="14603" max="14603" width="11.28515625" style="2" customWidth="1"/>
    <col min="14604" max="14604" width="10.42578125" style="2" customWidth="1"/>
    <col min="14605" max="14605" width="13.140625" style="2" customWidth="1"/>
    <col min="14606" max="14606" width="11.5703125" style="2" customWidth="1"/>
    <col min="14607" max="14607" width="11.28515625" style="2" customWidth="1"/>
    <col min="14608" max="14608" width="13.28515625" style="2" customWidth="1"/>
    <col min="14609" max="14609" width="11.7109375" style="2" customWidth="1"/>
    <col min="14610" max="14857" width="9.140625" style="2"/>
    <col min="14858" max="14858" width="21.85546875" style="2" bestFit="1" customWidth="1"/>
    <col min="14859" max="14859" width="11.28515625" style="2" customWidth="1"/>
    <col min="14860" max="14860" width="10.42578125" style="2" customWidth="1"/>
    <col min="14861" max="14861" width="13.140625" style="2" customWidth="1"/>
    <col min="14862" max="14862" width="11.5703125" style="2" customWidth="1"/>
    <col min="14863" max="14863" width="11.28515625" style="2" customWidth="1"/>
    <col min="14864" max="14864" width="13.28515625" style="2" customWidth="1"/>
    <col min="14865" max="14865" width="11.7109375" style="2" customWidth="1"/>
    <col min="14866" max="15113" width="9.140625" style="2"/>
    <col min="15114" max="15114" width="21.85546875" style="2" bestFit="1" customWidth="1"/>
    <col min="15115" max="15115" width="11.28515625" style="2" customWidth="1"/>
    <col min="15116" max="15116" width="10.42578125" style="2" customWidth="1"/>
    <col min="15117" max="15117" width="13.140625" style="2" customWidth="1"/>
    <col min="15118" max="15118" width="11.5703125" style="2" customWidth="1"/>
    <col min="15119" max="15119" width="11.28515625" style="2" customWidth="1"/>
    <col min="15120" max="15120" width="13.28515625" style="2" customWidth="1"/>
    <col min="15121" max="15121" width="11.7109375" style="2" customWidth="1"/>
    <col min="15122" max="15369" width="9.140625" style="2"/>
    <col min="15370" max="15370" width="21.85546875" style="2" bestFit="1" customWidth="1"/>
    <col min="15371" max="15371" width="11.28515625" style="2" customWidth="1"/>
    <col min="15372" max="15372" width="10.42578125" style="2" customWidth="1"/>
    <col min="15373" max="15373" width="13.140625" style="2" customWidth="1"/>
    <col min="15374" max="15374" width="11.5703125" style="2" customWidth="1"/>
    <col min="15375" max="15375" width="11.28515625" style="2" customWidth="1"/>
    <col min="15376" max="15376" width="13.28515625" style="2" customWidth="1"/>
    <col min="15377" max="15377" width="11.7109375" style="2" customWidth="1"/>
    <col min="15378" max="15625" width="9.140625" style="2"/>
    <col min="15626" max="15626" width="21.85546875" style="2" bestFit="1" customWidth="1"/>
    <col min="15627" max="15627" width="11.28515625" style="2" customWidth="1"/>
    <col min="15628" max="15628" width="10.42578125" style="2" customWidth="1"/>
    <col min="15629" max="15629" width="13.140625" style="2" customWidth="1"/>
    <col min="15630" max="15630" width="11.5703125" style="2" customWidth="1"/>
    <col min="15631" max="15631" width="11.28515625" style="2" customWidth="1"/>
    <col min="15632" max="15632" width="13.28515625" style="2" customWidth="1"/>
    <col min="15633" max="15633" width="11.7109375" style="2" customWidth="1"/>
    <col min="15634" max="15881" width="9.140625" style="2"/>
    <col min="15882" max="15882" width="21.85546875" style="2" bestFit="1" customWidth="1"/>
    <col min="15883" max="15883" width="11.28515625" style="2" customWidth="1"/>
    <col min="15884" max="15884" width="10.42578125" style="2" customWidth="1"/>
    <col min="15885" max="15885" width="13.140625" style="2" customWidth="1"/>
    <col min="15886" max="15886" width="11.5703125" style="2" customWidth="1"/>
    <col min="15887" max="15887" width="11.28515625" style="2" customWidth="1"/>
    <col min="15888" max="15888" width="13.28515625" style="2" customWidth="1"/>
    <col min="15889" max="15889" width="11.7109375" style="2" customWidth="1"/>
    <col min="15890" max="16137" width="9.140625" style="2"/>
    <col min="16138" max="16138" width="21.85546875" style="2" bestFit="1" customWidth="1"/>
    <col min="16139" max="16139" width="11.28515625" style="2" customWidth="1"/>
    <col min="16140" max="16140" width="10.42578125" style="2" customWidth="1"/>
    <col min="16141" max="16141" width="13.140625" style="2" customWidth="1"/>
    <col min="16142" max="16142" width="11.5703125" style="2" customWidth="1"/>
    <col min="16143" max="16143" width="11.28515625" style="2" customWidth="1"/>
    <col min="16144" max="16144" width="13.28515625" style="2" customWidth="1"/>
    <col min="16145" max="16145" width="11.7109375" style="2" customWidth="1"/>
    <col min="16146" max="16384" width="9.140625" style="2"/>
  </cols>
  <sheetData>
    <row r="1" spans="4:23" ht="18.75" x14ac:dyDescent="0.3">
      <c r="D1" s="52" t="s">
        <v>62</v>
      </c>
    </row>
    <row r="3" spans="4:23" ht="15.75" x14ac:dyDescent="0.25">
      <c r="D3" s="100" t="s">
        <v>55</v>
      </c>
      <c r="E3" s="103">
        <v>44013</v>
      </c>
      <c r="F3" s="104"/>
      <c r="G3" s="104"/>
      <c r="H3" s="104"/>
      <c r="I3" s="104"/>
      <c r="J3" s="104"/>
      <c r="K3" s="104"/>
      <c r="L3" s="104"/>
      <c r="M3" s="105"/>
      <c r="N3" s="67"/>
      <c r="O3" s="106"/>
      <c r="P3" s="106"/>
      <c r="Q3" s="106"/>
      <c r="T3" s="9"/>
      <c r="U3" s="9"/>
      <c r="V3" s="9"/>
      <c r="W3" s="44"/>
    </row>
    <row r="4" spans="4:23" ht="64.5" customHeight="1" x14ac:dyDescent="0.25">
      <c r="D4" s="101"/>
      <c r="E4" s="99" t="s">
        <v>56</v>
      </c>
      <c r="F4" s="107">
        <v>44075</v>
      </c>
      <c r="G4" s="107"/>
      <c r="H4" s="99"/>
      <c r="I4" s="48" t="s">
        <v>57</v>
      </c>
      <c r="J4" s="61" t="s">
        <v>125</v>
      </c>
      <c r="K4" s="74"/>
      <c r="L4" s="65"/>
      <c r="M4" s="99"/>
      <c r="N4" s="65"/>
      <c r="O4" s="99"/>
      <c r="P4" s="48"/>
      <c r="Q4" s="99"/>
      <c r="T4" s="9"/>
      <c r="U4" s="9"/>
      <c r="V4" s="9"/>
      <c r="W4" s="44"/>
    </row>
    <row r="5" spans="4:23" ht="19.5" customHeight="1" x14ac:dyDescent="0.25">
      <c r="D5" s="101"/>
      <c r="E5" s="85"/>
      <c r="F5" s="108"/>
      <c r="G5" s="108"/>
      <c r="H5" s="85"/>
      <c r="I5" s="49" t="s">
        <v>29</v>
      </c>
      <c r="J5" s="51"/>
      <c r="K5" s="51"/>
      <c r="L5" s="51"/>
      <c r="M5" s="85"/>
      <c r="N5" s="66"/>
      <c r="O5" s="85"/>
      <c r="P5" s="49"/>
      <c r="Q5" s="85"/>
      <c r="T5" s="9"/>
      <c r="U5" s="63"/>
      <c r="V5" s="63"/>
      <c r="W5" s="44"/>
    </row>
    <row r="6" spans="4:23" ht="15.75" x14ac:dyDescent="0.25">
      <c r="D6" s="102"/>
      <c r="E6" s="47">
        <v>1</v>
      </c>
      <c r="F6" s="47">
        <v>2</v>
      </c>
      <c r="G6" s="47"/>
      <c r="H6" s="47"/>
      <c r="I6" s="47">
        <v>3</v>
      </c>
      <c r="J6" s="47"/>
      <c r="K6" s="47"/>
      <c r="L6" s="47"/>
      <c r="M6" s="47"/>
      <c r="N6" s="47"/>
      <c r="O6" s="47"/>
      <c r="P6" s="47"/>
      <c r="Q6" s="47"/>
      <c r="T6" s="44"/>
      <c r="U6" s="9"/>
      <c r="V6" s="9"/>
      <c r="W6" s="9"/>
    </row>
    <row r="7" spans="4:23" ht="18.75" x14ac:dyDescent="0.3">
      <c r="D7" s="46" t="s">
        <v>14</v>
      </c>
      <c r="E7" s="45">
        <v>38124.15</v>
      </c>
      <c r="F7" s="50">
        <v>4852.1217120000001</v>
      </c>
      <c r="G7" s="50"/>
      <c r="H7" s="50"/>
      <c r="I7" s="50">
        <v>5477.9347850000004</v>
      </c>
      <c r="J7" s="50">
        <f>F7-I7</f>
        <v>-625.81307300000026</v>
      </c>
      <c r="K7" s="50"/>
      <c r="L7" s="50"/>
      <c r="M7" s="50"/>
      <c r="N7" s="50"/>
      <c r="O7" s="50"/>
      <c r="P7" s="50"/>
      <c r="Q7" s="50"/>
      <c r="T7" s="44"/>
      <c r="U7" s="9"/>
      <c r="V7" s="9"/>
      <c r="W7" s="9"/>
    </row>
    <row r="8" spans="4:23" ht="18.75" x14ac:dyDescent="0.3">
      <c r="D8" s="46" t="s">
        <v>15</v>
      </c>
      <c r="E8" s="45">
        <v>36050.740000000005</v>
      </c>
      <c r="F8" s="50">
        <v>4550.6950500000003</v>
      </c>
      <c r="G8" s="50"/>
      <c r="H8" s="50"/>
      <c r="I8" s="50">
        <v>3565.1445092000004</v>
      </c>
      <c r="J8" s="50">
        <f t="shared" ref="J8:J13" si="0">F8-I8</f>
        <v>985.55054079999991</v>
      </c>
      <c r="K8" s="50"/>
      <c r="L8" s="50"/>
      <c r="M8" s="50"/>
      <c r="N8" s="50"/>
      <c r="O8" s="50"/>
      <c r="P8" s="50"/>
      <c r="Q8" s="50"/>
      <c r="T8" s="44"/>
      <c r="U8" s="9"/>
      <c r="V8" s="9"/>
      <c r="W8" s="9"/>
    </row>
    <row r="9" spans="4:23" ht="18.75" x14ac:dyDescent="0.3">
      <c r="D9" s="46" t="s">
        <v>58</v>
      </c>
      <c r="E9" s="86">
        <v>10145.92</v>
      </c>
      <c r="F9" s="50">
        <v>251.31224500000002</v>
      </c>
      <c r="G9" s="50"/>
      <c r="H9" s="50"/>
      <c r="I9" s="50">
        <v>202.23013300000002</v>
      </c>
      <c r="J9" s="50">
        <f t="shared" si="0"/>
        <v>49.082111999999995</v>
      </c>
      <c r="K9" s="50"/>
      <c r="L9" s="50"/>
      <c r="M9" s="50"/>
      <c r="N9" s="50"/>
      <c r="O9" s="50"/>
      <c r="P9" s="50"/>
      <c r="Q9" s="50"/>
      <c r="T9" s="44"/>
      <c r="U9" s="9"/>
      <c r="V9" s="9"/>
      <c r="W9" s="9"/>
    </row>
    <row r="10" spans="4:23" ht="18.75" x14ac:dyDescent="0.3">
      <c r="D10" s="46" t="s">
        <v>18</v>
      </c>
      <c r="E10" s="87"/>
      <c r="F10" s="50">
        <v>201.68871999999999</v>
      </c>
      <c r="G10" s="50"/>
      <c r="H10" s="50"/>
      <c r="I10" s="50">
        <v>234.15781999999999</v>
      </c>
      <c r="J10" s="50">
        <f t="shared" si="0"/>
        <v>-32.469099999999997</v>
      </c>
      <c r="K10" s="50"/>
      <c r="L10" s="50"/>
      <c r="M10" s="50"/>
      <c r="N10" s="50"/>
      <c r="O10" s="50"/>
      <c r="P10" s="50"/>
      <c r="Q10" s="50"/>
      <c r="T10" s="44"/>
      <c r="U10" s="9"/>
      <c r="V10" s="9"/>
      <c r="W10" s="9"/>
    </row>
    <row r="11" spans="4:23" ht="18.75" x14ac:dyDescent="0.3">
      <c r="D11" s="46" t="s">
        <v>59</v>
      </c>
      <c r="E11" s="45">
        <v>4739.9650000000001</v>
      </c>
      <c r="F11" s="50">
        <v>1377.0122565000001</v>
      </c>
      <c r="G11" s="50"/>
      <c r="H11" s="50"/>
      <c r="I11" s="50">
        <v>1290.3578859999998</v>
      </c>
      <c r="J11" s="50">
        <f t="shared" si="0"/>
        <v>86.654370500000368</v>
      </c>
      <c r="K11" s="50"/>
      <c r="L11" s="50"/>
      <c r="M11" s="50"/>
      <c r="N11" s="50"/>
      <c r="O11" s="50"/>
      <c r="P11" s="50"/>
      <c r="Q11" s="50"/>
      <c r="T11" s="44"/>
      <c r="U11" s="9"/>
      <c r="V11" s="9"/>
      <c r="W11" s="9"/>
    </row>
    <row r="12" spans="4:23" ht="18.75" x14ac:dyDescent="0.3">
      <c r="D12" s="46" t="s">
        <v>19</v>
      </c>
      <c r="E12" s="45">
        <v>168.64</v>
      </c>
      <c r="F12" s="50">
        <v>140.44855900000002</v>
      </c>
      <c r="G12" s="50"/>
      <c r="H12" s="50"/>
      <c r="I12" s="50">
        <v>26.832128399999998</v>
      </c>
      <c r="J12" s="50">
        <f t="shared" si="0"/>
        <v>113.61643060000002</v>
      </c>
      <c r="K12" s="50"/>
      <c r="L12" s="50"/>
      <c r="M12" s="50"/>
      <c r="N12" s="50"/>
      <c r="O12" s="50"/>
      <c r="P12" s="50"/>
      <c r="Q12" s="50"/>
      <c r="T12" s="44"/>
      <c r="U12" s="9"/>
      <c r="V12" s="9"/>
      <c r="W12" s="9"/>
    </row>
    <row r="13" spans="4:23" ht="18.75" x14ac:dyDescent="0.3">
      <c r="D13" s="46" t="s">
        <v>17</v>
      </c>
      <c r="E13" s="50">
        <f>SUM(E7:E12)</f>
        <v>89229.415000000008</v>
      </c>
      <c r="F13" s="50">
        <f>SUM(F7:F12)</f>
        <v>11373.2785425</v>
      </c>
      <c r="G13" s="50"/>
      <c r="H13" s="50"/>
      <c r="I13" s="50">
        <f>SUM(I7:I12)</f>
        <v>10796.657261600001</v>
      </c>
      <c r="J13" s="50">
        <f t="shared" si="0"/>
        <v>576.62128089999896</v>
      </c>
      <c r="K13" s="50"/>
      <c r="L13" s="50"/>
      <c r="M13" s="50"/>
      <c r="N13" s="50"/>
      <c r="O13" s="50"/>
      <c r="P13" s="50"/>
      <c r="Q13" s="50"/>
    </row>
    <row r="15" spans="4:23" ht="18.75" x14ac:dyDescent="0.3">
      <c r="D15" s="53" t="s">
        <v>63</v>
      </c>
    </row>
    <row r="16" spans="4:23" ht="15.75" thickBot="1" x14ac:dyDescent="0.3"/>
    <row r="17" spans="4:19" ht="19.5" customHeight="1" thickBot="1" x14ac:dyDescent="0.3">
      <c r="D17" s="41" t="s">
        <v>52</v>
      </c>
      <c r="E17" s="96">
        <v>43983</v>
      </c>
      <c r="F17" s="97"/>
      <c r="G17" s="97"/>
      <c r="H17" s="98"/>
    </row>
    <row r="18" spans="4:19" ht="51.75" thickBot="1" x14ac:dyDescent="0.3">
      <c r="D18" s="42"/>
      <c r="E18" s="35" t="s">
        <v>76</v>
      </c>
      <c r="F18" s="35" t="s">
        <v>77</v>
      </c>
      <c r="G18" s="35" t="s">
        <v>78</v>
      </c>
      <c r="H18" s="35" t="s">
        <v>61</v>
      </c>
      <c r="J18" s="88" t="s">
        <v>55</v>
      </c>
      <c r="K18" s="84">
        <v>44044</v>
      </c>
      <c r="L18" s="84">
        <v>44013</v>
      </c>
      <c r="M18" s="84">
        <v>43983</v>
      </c>
      <c r="N18" s="84">
        <v>43952</v>
      </c>
      <c r="O18" s="68" t="s">
        <v>72</v>
      </c>
      <c r="P18" s="90">
        <v>43922</v>
      </c>
      <c r="Q18" s="84" t="s">
        <v>69</v>
      </c>
      <c r="R18" s="94" t="s">
        <v>61</v>
      </c>
      <c r="S18" s="44"/>
    </row>
    <row r="19" spans="4:19" ht="15" customHeight="1" x14ac:dyDescent="0.25">
      <c r="D19" s="42" t="s">
        <v>60</v>
      </c>
      <c r="E19" s="36"/>
      <c r="F19" s="31"/>
      <c r="G19" s="36"/>
      <c r="H19" s="36"/>
      <c r="J19" s="89"/>
      <c r="K19" s="85"/>
      <c r="L19" s="85"/>
      <c r="M19" s="85"/>
      <c r="N19" s="85"/>
      <c r="O19" s="69"/>
      <c r="P19" s="91"/>
      <c r="Q19" s="85"/>
      <c r="R19" s="95"/>
      <c r="S19" s="44"/>
    </row>
    <row r="20" spans="4:19" ht="15" customHeight="1" x14ac:dyDescent="0.25">
      <c r="D20" s="42" t="s">
        <v>21</v>
      </c>
      <c r="E20" s="39">
        <v>37940.949999999997</v>
      </c>
      <c r="F20" s="32">
        <v>36686.82</v>
      </c>
      <c r="G20" s="37">
        <f>E20-F20</f>
        <v>1254.1299999999974</v>
      </c>
      <c r="H20" s="37">
        <f>G20/1000</f>
        <v>1.2541299999999973</v>
      </c>
      <c r="J20" s="54"/>
      <c r="K20" s="3"/>
      <c r="L20" s="3"/>
      <c r="M20" s="3"/>
      <c r="N20" s="47"/>
      <c r="O20" s="72"/>
      <c r="P20" s="3"/>
      <c r="Q20" s="3"/>
      <c r="R20" s="55"/>
      <c r="S20" s="44"/>
    </row>
    <row r="21" spans="4:19" ht="15" customHeight="1" x14ac:dyDescent="0.3">
      <c r="D21" s="42" t="s">
        <v>53</v>
      </c>
      <c r="E21" s="39">
        <v>32406.38</v>
      </c>
      <c r="F21" s="32">
        <v>27930.34</v>
      </c>
      <c r="G21" s="37">
        <f t="shared" ref="G21:G26" si="1">E21-F21</f>
        <v>4476.0400000000009</v>
      </c>
      <c r="H21" s="37">
        <f t="shared" ref="H21:H26" si="2">G21/1000</f>
        <v>4.4760400000000011</v>
      </c>
      <c r="J21" s="56" t="s">
        <v>14</v>
      </c>
      <c r="K21" s="45">
        <v>37999.550000000003</v>
      </c>
      <c r="L21" s="45">
        <v>37940.949999999997</v>
      </c>
      <c r="M21" s="45">
        <v>37829.549999999996</v>
      </c>
      <c r="N21" s="45">
        <v>37756.35</v>
      </c>
      <c r="O21" s="57">
        <f>L21-M21</f>
        <v>111.40000000000146</v>
      </c>
      <c r="P21" s="70">
        <v>37745.85</v>
      </c>
      <c r="Q21" s="45">
        <f>N21-P21</f>
        <v>10.5</v>
      </c>
      <c r="R21" s="57">
        <f>Q21/100</f>
        <v>0.105</v>
      </c>
      <c r="S21" s="44"/>
    </row>
    <row r="22" spans="4:19" ht="18.75" x14ac:dyDescent="0.3">
      <c r="D22" s="42" t="s">
        <v>54</v>
      </c>
      <c r="E22" s="39">
        <v>2896.92</v>
      </c>
      <c r="F22" s="32">
        <v>2141.04</v>
      </c>
      <c r="G22" s="37">
        <f t="shared" si="1"/>
        <v>755.88000000000011</v>
      </c>
      <c r="H22" s="37">
        <f t="shared" si="2"/>
        <v>0.75588000000000011</v>
      </c>
      <c r="J22" s="56" t="s">
        <v>15</v>
      </c>
      <c r="K22" s="45">
        <v>35739.35</v>
      </c>
      <c r="L22" s="45">
        <v>35303.300000000003</v>
      </c>
      <c r="M22" s="45">
        <v>35122.33</v>
      </c>
      <c r="N22" s="45">
        <v>34915.360000000001</v>
      </c>
      <c r="O22" s="57">
        <f>L22-M22</f>
        <v>180.97000000000116</v>
      </c>
      <c r="P22" s="70">
        <v>34811.78</v>
      </c>
      <c r="Q22" s="45">
        <f t="shared" ref="Q22:Q27" si="3">N22-P22</f>
        <v>103.58000000000175</v>
      </c>
      <c r="R22" s="57">
        <f t="shared" ref="R22:R27" si="4">Q22/100</f>
        <v>1.0358000000000174</v>
      </c>
      <c r="S22" s="44"/>
    </row>
    <row r="23" spans="4:19" ht="18.75" x14ac:dyDescent="0.3">
      <c r="D23" s="42" t="s">
        <v>22</v>
      </c>
      <c r="E23" s="39">
        <v>4712.17</v>
      </c>
      <c r="F23" s="32">
        <v>4604.8019999999997</v>
      </c>
      <c r="G23" s="37">
        <f t="shared" si="1"/>
        <v>107.36800000000039</v>
      </c>
      <c r="H23" s="37">
        <f t="shared" si="2"/>
        <v>0.10736800000000039</v>
      </c>
      <c r="J23" s="56" t="s">
        <v>58</v>
      </c>
      <c r="K23" s="86">
        <v>10145.92</v>
      </c>
      <c r="L23" s="86">
        <v>9936.65</v>
      </c>
      <c r="M23" s="86">
        <v>9880.3100000000013</v>
      </c>
      <c r="N23" s="86">
        <v>9880.31</v>
      </c>
      <c r="O23" s="82">
        <f>L23-M23</f>
        <v>56.339999999998327</v>
      </c>
      <c r="P23" s="92">
        <v>9880.31</v>
      </c>
      <c r="Q23" s="86">
        <f t="shared" si="3"/>
        <v>0</v>
      </c>
      <c r="R23" s="82">
        <f t="shared" si="4"/>
        <v>0</v>
      </c>
      <c r="S23" s="44"/>
    </row>
    <row r="24" spans="4:19" ht="18.75" x14ac:dyDescent="0.3">
      <c r="D24" s="42" t="s">
        <v>23</v>
      </c>
      <c r="E24" s="39">
        <v>9200.5</v>
      </c>
      <c r="F24" s="32">
        <v>9131.5</v>
      </c>
      <c r="G24" s="37">
        <f t="shared" si="1"/>
        <v>69</v>
      </c>
      <c r="H24" s="37">
        <f t="shared" si="2"/>
        <v>6.9000000000000006E-2</v>
      </c>
      <c r="J24" s="56" t="s">
        <v>18</v>
      </c>
      <c r="K24" s="87"/>
      <c r="L24" s="87"/>
      <c r="M24" s="87"/>
      <c r="N24" s="87"/>
      <c r="O24" s="83"/>
      <c r="P24" s="93"/>
      <c r="Q24" s="87">
        <f t="shared" si="3"/>
        <v>0</v>
      </c>
      <c r="R24" s="83">
        <f t="shared" si="4"/>
        <v>0</v>
      </c>
      <c r="S24" s="44"/>
    </row>
    <row r="25" spans="4:19" ht="18.75" x14ac:dyDescent="0.3">
      <c r="D25" s="64" t="s">
        <v>24</v>
      </c>
      <c r="E25" s="39">
        <v>736.15</v>
      </c>
      <c r="F25" s="32">
        <v>674.80999999999983</v>
      </c>
      <c r="G25" s="37">
        <f t="shared" si="1"/>
        <v>61.340000000000146</v>
      </c>
      <c r="H25" s="37">
        <f t="shared" si="2"/>
        <v>6.1340000000000144E-2</v>
      </c>
      <c r="J25" s="56" t="s">
        <v>59</v>
      </c>
      <c r="K25" s="45">
        <v>4739.97</v>
      </c>
      <c r="L25" s="45">
        <v>4712.17</v>
      </c>
      <c r="M25" s="45">
        <v>4688.1549999999997</v>
      </c>
      <c r="N25" s="45">
        <v>4683.16</v>
      </c>
      <c r="O25" s="57">
        <f>L25-M25</f>
        <v>24.015000000000327</v>
      </c>
      <c r="P25" s="70">
        <v>4683.16</v>
      </c>
      <c r="Q25" s="45">
        <f t="shared" si="3"/>
        <v>0</v>
      </c>
      <c r="R25" s="57">
        <f t="shared" si="4"/>
        <v>0</v>
      </c>
      <c r="S25" s="44"/>
    </row>
    <row r="26" spans="4:19" ht="19.5" thickBot="1" x14ac:dyDescent="0.35">
      <c r="D26" s="42" t="s">
        <v>25</v>
      </c>
      <c r="E26" s="40">
        <v>148.84</v>
      </c>
      <c r="F26" s="33">
        <v>138.30000000000001</v>
      </c>
      <c r="G26" s="37">
        <f t="shared" si="1"/>
        <v>10.539999999999992</v>
      </c>
      <c r="H26" s="37">
        <f t="shared" si="2"/>
        <v>1.0539999999999992E-2</v>
      </c>
      <c r="J26" s="56" t="s">
        <v>19</v>
      </c>
      <c r="K26" s="45">
        <v>168.64</v>
      </c>
      <c r="L26" s="45">
        <v>148.84</v>
      </c>
      <c r="M26" s="45">
        <v>148.84</v>
      </c>
      <c r="N26" s="45">
        <v>148.84</v>
      </c>
      <c r="O26" s="57">
        <f>L26-M26</f>
        <v>0</v>
      </c>
      <c r="P26" s="70">
        <v>147.63999999999999</v>
      </c>
      <c r="Q26" s="45">
        <f t="shared" si="3"/>
        <v>1.2000000000000171</v>
      </c>
      <c r="R26" s="57">
        <f t="shared" si="4"/>
        <v>1.200000000000017E-2</v>
      </c>
      <c r="S26" s="44"/>
    </row>
    <row r="27" spans="4:19" ht="19.5" thickBot="1" x14ac:dyDescent="0.35">
      <c r="D27" s="43" t="s">
        <v>20</v>
      </c>
      <c r="E27" s="34">
        <f>E26+E25+E24+E23+E22+E21+E20</f>
        <v>88041.91</v>
      </c>
      <c r="F27" s="34">
        <f>SUM(F20:F26)</f>
        <v>81307.611999999994</v>
      </c>
      <c r="G27" s="38">
        <f>SUM(G20:G26)</f>
        <v>6734.2979999999989</v>
      </c>
      <c r="H27" s="38">
        <f>SUM(H20:H26)</f>
        <v>6.734297999999999</v>
      </c>
      <c r="J27" s="58" t="s">
        <v>17</v>
      </c>
      <c r="K27" s="59">
        <f>SUM(K21:K26)</f>
        <v>88793.43</v>
      </c>
      <c r="L27" s="59">
        <f t="shared" ref="L27" si="5">SUM(L21:L26)</f>
        <v>88041.909999999989</v>
      </c>
      <c r="M27" s="59">
        <f>SUM(M21:M26)</f>
        <v>87669.184999999998</v>
      </c>
      <c r="N27" s="59">
        <f>SUM(N21:N26)</f>
        <v>87384.01999999999</v>
      </c>
      <c r="O27" s="76">
        <f>L27-M27</f>
        <v>372.72499999999127</v>
      </c>
      <c r="P27" s="71">
        <f>SUM(P21:P26)</f>
        <v>87268.74</v>
      </c>
      <c r="Q27" s="59">
        <f t="shared" si="3"/>
        <v>115.27999999998428</v>
      </c>
      <c r="R27" s="60">
        <f t="shared" si="4"/>
        <v>1.1527999999998428</v>
      </c>
      <c r="S27" s="44"/>
    </row>
  </sheetData>
  <mergeCells count="28">
    <mergeCell ref="O3:Q3"/>
    <mergeCell ref="E4:E5"/>
    <mergeCell ref="F4:F5"/>
    <mergeCell ref="O4:O5"/>
    <mergeCell ref="Q4:Q5"/>
    <mergeCell ref="G4:G5"/>
    <mergeCell ref="H4:H5"/>
    <mergeCell ref="E17:H17"/>
    <mergeCell ref="E9:E10"/>
    <mergeCell ref="M4:M5"/>
    <mergeCell ref="D3:D6"/>
    <mergeCell ref="E3:M3"/>
    <mergeCell ref="R23:R24"/>
    <mergeCell ref="N18:N19"/>
    <mergeCell ref="N23:N24"/>
    <mergeCell ref="J18:J19"/>
    <mergeCell ref="P18:P19"/>
    <mergeCell ref="P23:P24"/>
    <mergeCell ref="Q23:Q24"/>
    <mergeCell ref="Q18:Q19"/>
    <mergeCell ref="R18:R19"/>
    <mergeCell ref="M18:M19"/>
    <mergeCell ref="M23:M24"/>
    <mergeCell ref="O23:O24"/>
    <mergeCell ref="L23:L24"/>
    <mergeCell ref="K23:K24"/>
    <mergeCell ref="K18:K19"/>
    <mergeCell ref="L18:L19"/>
  </mergeCells>
  <pageMargins left="0.7" right="0.7" top="0.75" bottom="0.75" header="0.3" footer="0.3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D1:T29"/>
  <sheetViews>
    <sheetView view="pageLayout" topLeftCell="A4" zoomScaleNormal="100" workbookViewId="0">
      <selection activeCell="L29" sqref="L29"/>
    </sheetView>
  </sheetViews>
  <sheetFormatPr defaultRowHeight="15" x14ac:dyDescent="0.25"/>
  <cols>
    <col min="1" max="3" width="9.140625" style="2"/>
    <col min="4" max="4" width="10.5703125" style="2" bestFit="1" customWidth="1"/>
    <col min="5" max="5" width="10.5703125" style="2" customWidth="1"/>
    <col min="6" max="6" width="10.42578125" style="2" bestFit="1" customWidth="1"/>
    <col min="7" max="7" width="10.42578125" style="2" customWidth="1"/>
    <col min="8" max="8" width="9.7109375" style="2" bestFit="1" customWidth="1"/>
    <col min="9" max="9" width="9.7109375" style="2" customWidth="1"/>
    <col min="10" max="10" width="9.42578125" style="2" bestFit="1" customWidth="1"/>
    <col min="11" max="11" width="9.42578125" style="2" customWidth="1"/>
    <col min="12" max="12" width="9.5703125" style="2" bestFit="1" customWidth="1"/>
    <col min="13" max="13" width="9.5703125" style="2" customWidth="1"/>
    <col min="14" max="14" width="9.42578125" style="2" bestFit="1" customWidth="1"/>
    <col min="15" max="15" width="9.42578125" style="2" customWidth="1"/>
    <col min="16" max="16" width="12.85546875" style="2" bestFit="1" customWidth="1"/>
    <col min="17" max="17" width="12.85546875" style="2" customWidth="1"/>
    <col min="18" max="18" width="10.5703125" style="2" bestFit="1" customWidth="1"/>
    <col min="19" max="16384" width="9.140625" style="2"/>
  </cols>
  <sheetData>
    <row r="1" spans="4:18" ht="15.75" thickBot="1" x14ac:dyDescent="0.3"/>
    <row r="2" spans="4:18" ht="15.75" customHeight="1" thickBot="1" x14ac:dyDescent="0.3">
      <c r="D2" s="111" t="s">
        <v>50</v>
      </c>
      <c r="E2" s="113" t="s">
        <v>7</v>
      </c>
      <c r="F2" s="114"/>
      <c r="G2" s="115" t="s">
        <v>9</v>
      </c>
      <c r="H2" s="110"/>
      <c r="I2" s="109" t="s">
        <v>8</v>
      </c>
      <c r="J2" s="110"/>
      <c r="K2" s="109" t="s">
        <v>18</v>
      </c>
      <c r="L2" s="110"/>
      <c r="M2" s="109" t="s">
        <v>49</v>
      </c>
      <c r="N2" s="110"/>
      <c r="O2" s="109" t="s">
        <v>48</v>
      </c>
      <c r="P2" s="110"/>
      <c r="Q2" s="29" t="s">
        <v>20</v>
      </c>
      <c r="R2" s="28" t="s">
        <v>20</v>
      </c>
    </row>
    <row r="3" spans="4:18" ht="15.75" thickBot="1" x14ac:dyDescent="0.3">
      <c r="D3" s="112"/>
      <c r="E3" s="27" t="s">
        <v>64</v>
      </c>
      <c r="F3" s="26" t="s">
        <v>29</v>
      </c>
      <c r="G3" s="27" t="s">
        <v>64</v>
      </c>
      <c r="H3" s="26" t="s">
        <v>29</v>
      </c>
      <c r="I3" s="27" t="s">
        <v>64</v>
      </c>
      <c r="J3" s="26" t="s">
        <v>29</v>
      </c>
      <c r="K3" s="27" t="s">
        <v>64</v>
      </c>
      <c r="L3" s="26" t="s">
        <v>29</v>
      </c>
      <c r="M3" s="27" t="s">
        <v>64</v>
      </c>
      <c r="N3" s="26" t="s">
        <v>29</v>
      </c>
      <c r="O3" s="27" t="s">
        <v>64</v>
      </c>
      <c r="P3" s="26" t="s">
        <v>29</v>
      </c>
      <c r="Q3" s="27" t="s">
        <v>64</v>
      </c>
      <c r="R3" s="26" t="s">
        <v>29</v>
      </c>
    </row>
    <row r="4" spans="4:18" ht="15.75" x14ac:dyDescent="0.25">
      <c r="D4" s="25" t="s">
        <v>47</v>
      </c>
      <c r="E4" s="24">
        <v>3473.8643689999999</v>
      </c>
      <c r="F4" s="24">
        <v>3707.282197</v>
      </c>
      <c r="G4" s="7">
        <v>5353.4508716500004</v>
      </c>
      <c r="H4" s="7">
        <v>4181.2274062700008</v>
      </c>
      <c r="I4" s="7">
        <v>269.97009900000006</v>
      </c>
      <c r="J4" s="7">
        <v>235.008983</v>
      </c>
      <c r="K4" s="7">
        <v>888.17245800000001</v>
      </c>
      <c r="L4" s="7">
        <v>1201.2855846</v>
      </c>
      <c r="M4" s="7">
        <v>693.60430699999995</v>
      </c>
      <c r="N4" s="7">
        <v>518.12739899999997</v>
      </c>
      <c r="O4" s="7">
        <v>33.266069999999999</v>
      </c>
      <c r="P4" s="7">
        <v>38.771893650000003</v>
      </c>
      <c r="Q4" s="19">
        <f>E4+G4+I4+K4+M4+O4</f>
        <v>10712.32817465</v>
      </c>
      <c r="R4" s="19">
        <f>F4+H4+J4+L4+N4+P4</f>
        <v>9881.7034635200016</v>
      </c>
    </row>
    <row r="5" spans="4:18" ht="15.75" x14ac:dyDescent="0.25">
      <c r="D5" s="23" t="s">
        <v>46</v>
      </c>
      <c r="E5" s="24">
        <v>6237.8894659420002</v>
      </c>
      <c r="F5" s="24">
        <v>6603.9429370000007</v>
      </c>
      <c r="G5" s="7">
        <v>5618.2919620000002</v>
      </c>
      <c r="H5" s="7">
        <v>4342.5833759999996</v>
      </c>
      <c r="I5" s="7">
        <v>313.23258199999998</v>
      </c>
      <c r="J5" s="7">
        <v>229.02864699999998</v>
      </c>
      <c r="K5" s="7">
        <v>611.55046000000004</v>
      </c>
      <c r="L5" s="7">
        <v>632.78</v>
      </c>
      <c r="M5" s="7">
        <v>767.18749500000013</v>
      </c>
      <c r="N5" s="7">
        <v>592.36601400000006</v>
      </c>
      <c r="O5" s="7">
        <v>36.470780000000005</v>
      </c>
      <c r="P5" s="7">
        <v>29.369999999999997</v>
      </c>
      <c r="Q5" s="19">
        <f>E5+G5+I5+K5+M5+O5</f>
        <v>13584.622744942</v>
      </c>
      <c r="R5" s="19">
        <f t="shared" ref="R5:R15" si="0">F5+H5+J5+L5+N5+P5</f>
        <v>12430.070974</v>
      </c>
    </row>
    <row r="6" spans="4:18" ht="15.75" x14ac:dyDescent="0.25">
      <c r="D6" s="23" t="s">
        <v>45</v>
      </c>
      <c r="E6" s="24">
        <v>7895.7876420000002</v>
      </c>
      <c r="F6" s="24">
        <v>8781.1487749999997</v>
      </c>
      <c r="G6" s="7">
        <v>4703.2468673000003</v>
      </c>
      <c r="H6" s="7">
        <v>3931.5899510000004</v>
      </c>
      <c r="I6" s="7">
        <v>299.24512100000004</v>
      </c>
      <c r="J6" s="7">
        <v>202.27369720000002</v>
      </c>
      <c r="K6" s="7">
        <v>182.81036617399999</v>
      </c>
      <c r="L6" s="7">
        <v>313.75790699999999</v>
      </c>
      <c r="M6" s="7">
        <v>820.86105109999994</v>
      </c>
      <c r="N6" s="7">
        <v>665.55650300000002</v>
      </c>
      <c r="O6" s="7">
        <v>123.45534299999998</v>
      </c>
      <c r="P6" s="7">
        <v>38.234724</v>
      </c>
      <c r="Q6" s="19">
        <f>E6+G6+I6+K6+M6+O6</f>
        <v>14025.406390574</v>
      </c>
      <c r="R6" s="19">
        <f t="shared" si="0"/>
        <v>13932.561557199999</v>
      </c>
    </row>
    <row r="7" spans="4:18" ht="15.75" x14ac:dyDescent="0.25">
      <c r="D7" s="23" t="s">
        <v>44</v>
      </c>
      <c r="E7" s="24">
        <v>6966.9567890000008</v>
      </c>
      <c r="F7" s="24">
        <v>11343.583346000001</v>
      </c>
      <c r="G7" s="7">
        <v>4639.4755119999991</v>
      </c>
      <c r="H7" s="7">
        <v>3438.8098253000003</v>
      </c>
      <c r="I7" s="7">
        <v>278.90988699999997</v>
      </c>
      <c r="J7" s="7">
        <v>275.223342</v>
      </c>
      <c r="K7" s="7">
        <v>164.17194000000001</v>
      </c>
      <c r="L7" s="7">
        <v>231.33971999999997</v>
      </c>
      <c r="M7" s="7">
        <v>1079.6870935000002</v>
      </c>
      <c r="N7" s="7">
        <v>858.7867470000001</v>
      </c>
      <c r="O7" s="7">
        <v>144.22852800000001</v>
      </c>
      <c r="P7" s="7">
        <v>29.037021175</v>
      </c>
      <c r="Q7" s="19">
        <f>E7+G7+I7+K7+M7+O7</f>
        <v>13273.429749500001</v>
      </c>
      <c r="R7" s="19">
        <f t="shared" si="0"/>
        <v>16176.780001475001</v>
      </c>
    </row>
    <row r="8" spans="4:18" ht="15.75" x14ac:dyDescent="0.25">
      <c r="D8" s="23" t="s">
        <v>43</v>
      </c>
      <c r="E8" s="24">
        <v>9645.5102649620003</v>
      </c>
      <c r="F8" s="24">
        <v>9703.9989179999975</v>
      </c>
      <c r="G8" s="7">
        <v>4264.737839032</v>
      </c>
      <c r="H8" s="7">
        <v>3587.4644429999998</v>
      </c>
      <c r="I8" s="7">
        <v>231.14861700000003</v>
      </c>
      <c r="J8" s="7">
        <v>234.16578800000002</v>
      </c>
      <c r="K8" s="7">
        <v>194.88246999999998</v>
      </c>
      <c r="L8" s="7">
        <v>251.25600000000003</v>
      </c>
      <c r="M8" s="7">
        <v>1274.7158480000001</v>
      </c>
      <c r="N8" s="7">
        <v>1120.462045</v>
      </c>
      <c r="O8" s="7">
        <v>153.25212300000001</v>
      </c>
      <c r="P8" s="7">
        <v>25.0916</v>
      </c>
      <c r="Q8" s="19">
        <f>E8+G8+I8+K8+M8+O8</f>
        <v>15764.247161994001</v>
      </c>
      <c r="R8" s="19">
        <f t="shared" si="0"/>
        <v>14922.438793999998</v>
      </c>
    </row>
    <row r="9" spans="4:18" ht="15.75" x14ac:dyDescent="0.25">
      <c r="D9" s="23" t="s">
        <v>42</v>
      </c>
      <c r="E9" s="24">
        <v>4852.1217120000001</v>
      </c>
      <c r="F9" s="24">
        <v>5477.9347850000004</v>
      </c>
      <c r="G9" s="7">
        <v>4550.6950500000003</v>
      </c>
      <c r="H9" s="7">
        <v>3565.1445092000004</v>
      </c>
      <c r="I9" s="7">
        <v>251.31224500000002</v>
      </c>
      <c r="J9" s="7">
        <v>202.23013300000002</v>
      </c>
      <c r="K9" s="7">
        <v>201.68871999999999</v>
      </c>
      <c r="L9" s="7">
        <v>234.15781999999999</v>
      </c>
      <c r="M9" s="7">
        <v>1377.0122565000001</v>
      </c>
      <c r="N9" s="7">
        <v>1290.3499999999999</v>
      </c>
      <c r="O9" s="7">
        <v>140.44855900000002</v>
      </c>
      <c r="P9" s="7">
        <v>26.832128399999998</v>
      </c>
      <c r="Q9" s="19">
        <f>E9+G9+I9+K9+M9+O9</f>
        <v>11373.2785425</v>
      </c>
      <c r="R9" s="19">
        <f t="shared" si="0"/>
        <v>10796.649375600002</v>
      </c>
    </row>
    <row r="10" spans="4:18" ht="15.75" x14ac:dyDescent="0.25">
      <c r="D10" s="23" t="s">
        <v>41</v>
      </c>
      <c r="E10" s="24"/>
      <c r="F10" s="24">
        <v>2111.48</v>
      </c>
      <c r="G10" s="7"/>
      <c r="H10" s="7">
        <v>3882.4140000000002</v>
      </c>
      <c r="I10" s="7"/>
      <c r="J10" s="7">
        <v>249.16417200000001</v>
      </c>
      <c r="K10" s="7"/>
      <c r="L10" s="7">
        <v>249.76100000000002</v>
      </c>
      <c r="M10" s="7"/>
      <c r="N10" s="7">
        <v>1110.1142180000002</v>
      </c>
      <c r="O10" s="7"/>
      <c r="P10" s="7">
        <v>31.792318549999997</v>
      </c>
      <c r="Q10" s="7"/>
      <c r="R10" s="19">
        <f t="shared" si="0"/>
        <v>7634.7257085500005</v>
      </c>
    </row>
    <row r="11" spans="4:18" ht="15.75" x14ac:dyDescent="0.25">
      <c r="D11" s="23" t="s">
        <v>40</v>
      </c>
      <c r="E11" s="24"/>
      <c r="F11" s="24">
        <v>2723.82</v>
      </c>
      <c r="G11" s="7"/>
      <c r="H11" s="7">
        <v>3936.8166749799998</v>
      </c>
      <c r="I11" s="7"/>
      <c r="J11" s="7">
        <v>207.660482</v>
      </c>
      <c r="K11" s="7"/>
      <c r="L11" s="7">
        <v>862.70297000000005</v>
      </c>
      <c r="M11" s="7"/>
      <c r="N11" s="7">
        <v>835.53627099999994</v>
      </c>
      <c r="O11" s="7"/>
      <c r="P11" s="7">
        <v>27.569755600000001</v>
      </c>
      <c r="Q11" s="7"/>
      <c r="R11" s="19">
        <f t="shared" si="0"/>
        <v>8594.10615358</v>
      </c>
    </row>
    <row r="12" spans="4:18" ht="15.75" x14ac:dyDescent="0.25">
      <c r="D12" s="23" t="s">
        <v>39</v>
      </c>
      <c r="E12" s="24"/>
      <c r="F12" s="24">
        <v>3948.74</v>
      </c>
      <c r="G12" s="7"/>
      <c r="H12" s="7">
        <v>3928.39</v>
      </c>
      <c r="I12" s="7"/>
      <c r="J12" s="7">
        <v>239.09</v>
      </c>
      <c r="K12" s="7"/>
      <c r="L12" s="7">
        <v>1857.18</v>
      </c>
      <c r="M12" s="7"/>
      <c r="N12" s="7">
        <v>701.69</v>
      </c>
      <c r="O12" s="7"/>
      <c r="P12" s="7">
        <v>29.61</v>
      </c>
      <c r="Q12" s="7"/>
      <c r="R12" s="19">
        <f t="shared" si="0"/>
        <v>10704.7</v>
      </c>
    </row>
    <row r="13" spans="4:18" ht="15.75" x14ac:dyDescent="0.25">
      <c r="D13" s="23" t="s">
        <v>38</v>
      </c>
      <c r="E13" s="21"/>
      <c r="F13" s="21">
        <v>3319.95</v>
      </c>
      <c r="G13" s="20"/>
      <c r="H13" s="20">
        <v>4612.72</v>
      </c>
      <c r="I13" s="20"/>
      <c r="J13" s="20">
        <v>273.20999999999998</v>
      </c>
      <c r="K13" s="20"/>
      <c r="L13" s="20">
        <v>1906.91</v>
      </c>
      <c r="M13" s="20"/>
      <c r="N13" s="20">
        <v>562.16</v>
      </c>
      <c r="O13" s="20"/>
      <c r="P13" s="20">
        <v>23.95</v>
      </c>
      <c r="Q13" s="7"/>
      <c r="R13" s="19">
        <f t="shared" si="0"/>
        <v>10698.9</v>
      </c>
    </row>
    <row r="14" spans="4:18" ht="15.75" x14ac:dyDescent="0.25">
      <c r="D14" s="23" t="s">
        <v>37</v>
      </c>
      <c r="E14" s="21"/>
      <c r="F14" s="21">
        <v>3518.8696310000005</v>
      </c>
      <c r="G14" s="20"/>
      <c r="H14" s="20">
        <v>5090.6593819999998</v>
      </c>
      <c r="I14" s="20"/>
      <c r="J14" s="20">
        <v>308.74822900000004</v>
      </c>
      <c r="K14" s="20"/>
      <c r="L14" s="20">
        <v>1743.3579260000001</v>
      </c>
      <c r="M14" s="20"/>
      <c r="N14" s="20">
        <v>556.40810699999997</v>
      </c>
      <c r="O14" s="20"/>
      <c r="P14" s="20">
        <v>28.675381000000002</v>
      </c>
      <c r="Q14" s="7"/>
      <c r="R14" s="19">
        <f t="shared" si="0"/>
        <v>11246.718655999999</v>
      </c>
    </row>
    <row r="15" spans="4:18" ht="16.5" thickBot="1" x14ac:dyDescent="0.3">
      <c r="D15" s="22" t="s">
        <v>36</v>
      </c>
      <c r="E15" s="21"/>
      <c r="F15" s="21">
        <v>3405.6075250000004</v>
      </c>
      <c r="G15" s="20"/>
      <c r="H15" s="20">
        <v>5633.3001329999988</v>
      </c>
      <c r="I15" s="20"/>
      <c r="J15" s="20">
        <v>282.15911259999996</v>
      </c>
      <c r="K15" s="20"/>
      <c r="L15" s="20">
        <v>1319.9623190000002</v>
      </c>
      <c r="M15" s="20"/>
      <c r="N15" s="20">
        <v>639.65684369000007</v>
      </c>
      <c r="O15" s="20"/>
      <c r="P15" s="20">
        <v>36.959866645899993</v>
      </c>
      <c r="Q15" s="7"/>
      <c r="R15" s="19">
        <f t="shared" si="0"/>
        <v>11317.645799935901</v>
      </c>
    </row>
    <row r="16" spans="4:18" ht="16.5" thickBot="1" x14ac:dyDescent="0.3">
      <c r="D16" s="18" t="s">
        <v>17</v>
      </c>
      <c r="E16" s="17">
        <f t="shared" ref="E16:M16" si="1">SUM(E4:E15)</f>
        <v>39072.130242904001</v>
      </c>
      <c r="F16" s="16">
        <f t="shared" si="1"/>
        <v>64646.358113999995</v>
      </c>
      <c r="G16" s="16">
        <f t="shared" si="1"/>
        <v>29129.898101982006</v>
      </c>
      <c r="H16" s="16">
        <f t="shared" si="1"/>
        <v>50131.119700750001</v>
      </c>
      <c r="I16" s="16">
        <f t="shared" si="1"/>
        <v>1643.8185510000001</v>
      </c>
      <c r="J16" s="16">
        <f t="shared" si="1"/>
        <v>2937.9625858000004</v>
      </c>
      <c r="K16" s="16">
        <f t="shared" si="1"/>
        <v>2243.2764141739999</v>
      </c>
      <c r="L16" s="16">
        <f t="shared" si="1"/>
        <v>10804.4512466</v>
      </c>
      <c r="M16" s="16">
        <f t="shared" si="1"/>
        <v>6013.068051100001</v>
      </c>
      <c r="N16" s="16">
        <f>SUM(N4:N15)</f>
        <v>9451.2141476899997</v>
      </c>
      <c r="O16" s="16">
        <f>SUM(O4:O15)</f>
        <v>631.12140299999999</v>
      </c>
      <c r="P16" s="16">
        <f>SUM(P4:P15)</f>
        <v>365.89468902089999</v>
      </c>
      <c r="Q16" s="16">
        <f>SUM(Q4:Q15)</f>
        <v>78733.31276416</v>
      </c>
      <c r="R16" s="15">
        <f>SUM(R4:R15)</f>
        <v>138337.0004838609</v>
      </c>
    </row>
    <row r="18" spans="6:20" x14ac:dyDescent="0.25">
      <c r="L18" s="2" t="s">
        <v>35</v>
      </c>
    </row>
    <row r="19" spans="6:20" x14ac:dyDescent="0.25">
      <c r="K19" s="2" t="s">
        <v>34</v>
      </c>
      <c r="L19" s="6">
        <v>61719.25180749</v>
      </c>
      <c r="M19" s="6"/>
    </row>
    <row r="20" spans="6:20" x14ac:dyDescent="0.25">
      <c r="F20" s="9"/>
      <c r="K20" s="2" t="s">
        <v>33</v>
      </c>
      <c r="L20" s="6">
        <v>65780.845348809991</v>
      </c>
      <c r="M20" s="6"/>
    </row>
    <row r="21" spans="6:20" x14ac:dyDescent="0.25">
      <c r="K21" s="2" t="s">
        <v>32</v>
      </c>
      <c r="L21" s="6">
        <v>81548.208199439992</v>
      </c>
      <c r="M21" s="6"/>
      <c r="Q21" s="9"/>
    </row>
    <row r="22" spans="6:20" x14ac:dyDescent="0.25">
      <c r="K22" s="2" t="s">
        <v>31</v>
      </c>
      <c r="L22" s="6">
        <v>101839.48234048999</v>
      </c>
      <c r="M22" s="6"/>
      <c r="P22" s="9"/>
      <c r="R22" s="9"/>
      <c r="T22" s="9"/>
    </row>
    <row r="23" spans="6:20" x14ac:dyDescent="0.25">
      <c r="F23" s="6"/>
      <c r="G23" s="6"/>
      <c r="H23" s="6"/>
      <c r="I23" s="6"/>
      <c r="J23" s="6"/>
      <c r="K23" s="6" t="s">
        <v>30</v>
      </c>
      <c r="L23" s="6">
        <v>126759.09397264</v>
      </c>
      <c r="M23" s="6"/>
      <c r="R23" s="9"/>
    </row>
    <row r="24" spans="6:20" x14ac:dyDescent="0.25">
      <c r="K24" s="2" t="s">
        <v>29</v>
      </c>
      <c r="L24" s="6">
        <f>F16+H16+L16+N16+J16+P16</f>
        <v>138337.0004838609</v>
      </c>
      <c r="R24" s="9"/>
    </row>
    <row r="25" spans="6:20" x14ac:dyDescent="0.25">
      <c r="K25" s="2" t="s">
        <v>64</v>
      </c>
      <c r="L25" s="6">
        <f>E16+G16+I16+K16+M16+O16</f>
        <v>78733.31276416</v>
      </c>
      <c r="P25" s="9"/>
      <c r="R25" s="9"/>
    </row>
    <row r="26" spans="6:20" x14ac:dyDescent="0.25">
      <c r="R26" s="9"/>
    </row>
    <row r="27" spans="6:20" x14ac:dyDescent="0.25">
      <c r="R27" s="9"/>
    </row>
    <row r="28" spans="6:20" x14ac:dyDescent="0.25">
      <c r="I28" s="6"/>
    </row>
    <row r="29" spans="6:20" x14ac:dyDescent="0.25">
      <c r="I29" s="44"/>
    </row>
  </sheetData>
  <mergeCells count="7">
    <mergeCell ref="M2:N2"/>
    <mergeCell ref="O2:P2"/>
    <mergeCell ref="D2:D3"/>
    <mergeCell ref="E2:F2"/>
    <mergeCell ref="G2:H2"/>
    <mergeCell ref="I2:J2"/>
    <mergeCell ref="K2:L2"/>
  </mergeCells>
  <pageMargins left="0.7" right="0.7" top="0.75" bottom="0.75" header="0.3" footer="0.3"/>
  <pageSetup paperSize="9" scale="72" orientation="landscape" r:id="rId1"/>
  <headerFooter>
    <oddHeader>&amp;C
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3" workbookViewId="0">
      <selection activeCell="I26" sqref="I26"/>
    </sheetView>
  </sheetViews>
  <sheetFormatPr defaultRowHeight="15" x14ac:dyDescent="0.25"/>
  <cols>
    <col min="1" max="1" width="13.7109375" style="44" customWidth="1"/>
    <col min="2" max="2" width="15.28515625" style="44" customWidth="1"/>
    <col min="3" max="3" width="15.85546875" style="44" customWidth="1"/>
    <col min="4" max="4" width="20.5703125" style="44" customWidth="1"/>
    <col min="5" max="16384" width="9.140625" style="44"/>
  </cols>
  <sheetData>
    <row r="1" spans="1:4" ht="18" x14ac:dyDescent="0.3">
      <c r="A1" s="116" t="s">
        <v>79</v>
      </c>
      <c r="B1" s="117"/>
      <c r="C1" s="117"/>
      <c r="D1" s="117"/>
    </row>
    <row r="2" spans="1:4" x14ac:dyDescent="0.25">
      <c r="A2" s="81"/>
      <c r="B2" s="117"/>
      <c r="C2" s="117"/>
      <c r="D2" s="117"/>
    </row>
    <row r="3" spans="1:4" x14ac:dyDescent="0.25">
      <c r="A3" s="77" t="s">
        <v>80</v>
      </c>
      <c r="B3" s="77" t="s">
        <v>81</v>
      </c>
      <c r="C3" s="77" t="s">
        <v>82</v>
      </c>
      <c r="D3" s="77" t="s">
        <v>83</v>
      </c>
    </row>
    <row r="4" spans="1:4" x14ac:dyDescent="0.25">
      <c r="A4" s="77" t="s">
        <v>95</v>
      </c>
      <c r="B4" s="78">
        <v>142.87</v>
      </c>
      <c r="C4" s="78">
        <v>119.96</v>
      </c>
      <c r="D4" s="78">
        <v>36.9</v>
      </c>
    </row>
    <row r="5" spans="1:4" x14ac:dyDescent="0.25">
      <c r="A5" s="77" t="s">
        <v>96</v>
      </c>
      <c r="B5" s="78">
        <v>107.36</v>
      </c>
      <c r="C5" s="78">
        <v>58.39</v>
      </c>
      <c r="D5" s="78">
        <v>43.01</v>
      </c>
    </row>
    <row r="6" spans="1:4" x14ac:dyDescent="0.25">
      <c r="A6" s="77" t="s">
        <v>97</v>
      </c>
      <c r="B6" s="78">
        <v>134.66999999999999</v>
      </c>
      <c r="C6" s="78">
        <v>38.75</v>
      </c>
      <c r="D6" s="78">
        <v>36.24</v>
      </c>
    </row>
    <row r="7" spans="1:4" x14ac:dyDescent="0.25">
      <c r="A7" s="77" t="s">
        <v>98</v>
      </c>
      <c r="B7" s="78">
        <v>146.55000000000001</v>
      </c>
      <c r="C7" s="78">
        <v>38.159999999999997</v>
      </c>
      <c r="D7" s="78">
        <v>32.18</v>
      </c>
    </row>
    <row r="8" spans="1:4" x14ac:dyDescent="0.25">
      <c r="A8" s="77" t="s">
        <v>99</v>
      </c>
      <c r="B8" s="78">
        <v>150.1</v>
      </c>
      <c r="C8" s="78">
        <v>43.44</v>
      </c>
      <c r="D8" s="78">
        <v>34.06</v>
      </c>
    </row>
    <row r="9" spans="1:4" x14ac:dyDescent="0.25">
      <c r="A9" s="77" t="s">
        <v>100</v>
      </c>
      <c r="B9" s="78">
        <v>159.77000000000001</v>
      </c>
      <c r="C9" s="78">
        <v>105.27</v>
      </c>
      <c r="D9" s="78">
        <v>27.92</v>
      </c>
    </row>
    <row r="10" spans="1:4" x14ac:dyDescent="0.25">
      <c r="A10" s="77" t="s">
        <v>101</v>
      </c>
      <c r="B10" s="78">
        <v>157.87</v>
      </c>
      <c r="C10" s="78">
        <v>149.46</v>
      </c>
      <c r="D10" s="78">
        <v>34.19</v>
      </c>
    </row>
    <row r="11" spans="1:4" x14ac:dyDescent="0.25">
      <c r="A11" s="77" t="s">
        <v>102</v>
      </c>
      <c r="B11" s="78">
        <v>149.11000000000001</v>
      </c>
      <c r="C11" s="78">
        <v>123.24</v>
      </c>
      <c r="D11" s="78">
        <v>34.53</v>
      </c>
    </row>
    <row r="12" spans="1:4" x14ac:dyDescent="0.25">
      <c r="A12" s="77" t="s">
        <v>103</v>
      </c>
      <c r="B12" s="78">
        <v>152.65</v>
      </c>
      <c r="C12" s="78">
        <v>94.45</v>
      </c>
      <c r="D12" s="78">
        <v>35.01</v>
      </c>
    </row>
    <row r="13" spans="1:4" x14ac:dyDescent="0.25">
      <c r="A13" s="77" t="s">
        <v>104</v>
      </c>
      <c r="B13" s="78">
        <v>139.32</v>
      </c>
      <c r="C13" s="78">
        <v>117.61</v>
      </c>
      <c r="D13" s="78">
        <v>33.39</v>
      </c>
    </row>
    <row r="14" spans="1:4" x14ac:dyDescent="0.25">
      <c r="A14" s="77" t="s">
        <v>105</v>
      </c>
      <c r="B14" s="78">
        <v>135.03</v>
      </c>
      <c r="C14" s="78">
        <v>143.84</v>
      </c>
      <c r="D14" s="78">
        <v>33.520000000000003</v>
      </c>
    </row>
    <row r="15" spans="1:4" x14ac:dyDescent="0.25">
      <c r="A15" s="77" t="s">
        <v>106</v>
      </c>
      <c r="B15" s="78">
        <v>130.54</v>
      </c>
      <c r="C15" s="78">
        <v>159.04</v>
      </c>
      <c r="D15" s="78">
        <v>33.81</v>
      </c>
    </row>
    <row r="16" spans="1:4" x14ac:dyDescent="0.25">
      <c r="A16" s="77" t="s">
        <v>107</v>
      </c>
      <c r="B16" s="78">
        <v>109.55</v>
      </c>
      <c r="C16" s="78">
        <v>157.16</v>
      </c>
      <c r="D16" s="78">
        <v>34.24</v>
      </c>
    </row>
    <row r="17" spans="1:4" x14ac:dyDescent="0.25">
      <c r="A17" s="77" t="s">
        <v>108</v>
      </c>
      <c r="B17" s="78">
        <v>103.77</v>
      </c>
      <c r="C17" s="78">
        <v>188.04</v>
      </c>
      <c r="D17" s="78">
        <v>33.369999999999997</v>
      </c>
    </row>
    <row r="18" spans="1:4" x14ac:dyDescent="0.25">
      <c r="A18" s="77" t="s">
        <v>109</v>
      </c>
      <c r="B18" s="78">
        <v>131.56</v>
      </c>
      <c r="C18" s="78">
        <v>189.68</v>
      </c>
      <c r="D18" s="78">
        <v>31.82</v>
      </c>
    </row>
    <row r="19" spans="1:4" x14ac:dyDescent="0.25">
      <c r="A19" s="77" t="s">
        <v>110</v>
      </c>
      <c r="B19" s="78">
        <v>130.33000000000001</v>
      </c>
      <c r="C19" s="78">
        <v>188.04</v>
      </c>
      <c r="D19" s="78">
        <v>22.36</v>
      </c>
    </row>
    <row r="20" spans="1:4" x14ac:dyDescent="0.25">
      <c r="A20" s="77" t="s">
        <v>111</v>
      </c>
      <c r="B20" s="78">
        <v>136.78</v>
      </c>
      <c r="C20" s="78">
        <v>198.32</v>
      </c>
      <c r="D20" s="78">
        <v>31.85</v>
      </c>
    </row>
    <row r="21" spans="1:4" x14ac:dyDescent="0.25">
      <c r="A21" s="77" t="s">
        <v>112</v>
      </c>
      <c r="B21" s="78">
        <v>133.08000000000001</v>
      </c>
      <c r="C21" s="78">
        <v>240.31</v>
      </c>
      <c r="D21" s="78">
        <v>32.15</v>
      </c>
    </row>
    <row r="22" spans="1:4" x14ac:dyDescent="0.25">
      <c r="A22" s="77" t="s">
        <v>113</v>
      </c>
      <c r="B22" s="78">
        <v>116.23</v>
      </c>
      <c r="C22" s="78">
        <v>179.97</v>
      </c>
      <c r="D22" s="78">
        <v>31.16</v>
      </c>
    </row>
    <row r="23" spans="1:4" x14ac:dyDescent="0.25">
      <c r="A23" s="77" t="s">
        <v>114</v>
      </c>
      <c r="B23" s="78">
        <v>116.51</v>
      </c>
      <c r="C23" s="78">
        <v>173.46</v>
      </c>
      <c r="D23" s="78">
        <v>35.68</v>
      </c>
    </row>
    <row r="24" spans="1:4" x14ac:dyDescent="0.25">
      <c r="A24" s="77" t="s">
        <v>115</v>
      </c>
      <c r="B24" s="78">
        <v>124.79</v>
      </c>
      <c r="C24" s="78">
        <v>225.27</v>
      </c>
      <c r="D24" s="78">
        <v>29.37</v>
      </c>
    </row>
    <row r="25" spans="1:4" x14ac:dyDescent="0.25">
      <c r="A25" s="77" t="s">
        <v>116</v>
      </c>
      <c r="B25" s="78">
        <v>136.88999999999999</v>
      </c>
      <c r="C25" s="78">
        <v>243.78</v>
      </c>
      <c r="D25" s="78">
        <v>28.67</v>
      </c>
    </row>
    <row r="26" spans="1:4" x14ac:dyDescent="0.25">
      <c r="A26" s="77" t="s">
        <v>117</v>
      </c>
      <c r="B26" s="78">
        <v>134.85</v>
      </c>
      <c r="C26" s="78">
        <v>260.45</v>
      </c>
      <c r="D26" s="78">
        <v>31.24</v>
      </c>
    </row>
    <row r="27" spans="1:4" x14ac:dyDescent="0.25">
      <c r="A27" s="77" t="s">
        <v>118</v>
      </c>
      <c r="B27" s="78">
        <v>146.91999999999999</v>
      </c>
      <c r="C27" s="78">
        <v>167.26</v>
      </c>
      <c r="D27" s="78">
        <v>30.89</v>
      </c>
    </row>
    <row r="28" spans="1:4" x14ac:dyDescent="0.25">
      <c r="A28" s="77" t="s">
        <v>119</v>
      </c>
      <c r="B28" s="78">
        <v>139.02000000000001</v>
      </c>
      <c r="C28" s="78">
        <v>191.04</v>
      </c>
      <c r="D28" s="78">
        <v>30.03</v>
      </c>
    </row>
    <row r="29" spans="1:4" x14ac:dyDescent="0.25">
      <c r="A29" s="77" t="s">
        <v>120</v>
      </c>
      <c r="B29" s="78">
        <v>106.48</v>
      </c>
      <c r="C29" s="78">
        <v>198.94</v>
      </c>
      <c r="D29" s="78">
        <v>28.05</v>
      </c>
    </row>
    <row r="30" spans="1:4" x14ac:dyDescent="0.25">
      <c r="A30" s="77" t="s">
        <v>121</v>
      </c>
      <c r="B30" s="78">
        <v>150.83000000000001</v>
      </c>
      <c r="C30" s="78">
        <v>129.41</v>
      </c>
      <c r="D30" s="78">
        <v>27.22</v>
      </c>
    </row>
    <row r="31" spans="1:4" x14ac:dyDescent="0.25">
      <c r="A31" s="77" t="s">
        <v>122</v>
      </c>
      <c r="B31" s="78">
        <v>168.86</v>
      </c>
      <c r="C31" s="78">
        <v>106.31</v>
      </c>
      <c r="D31" s="78">
        <v>26.17</v>
      </c>
    </row>
    <row r="32" spans="1:4" x14ac:dyDescent="0.25">
      <c r="A32" s="77" t="s">
        <v>123</v>
      </c>
      <c r="B32" s="78">
        <v>139.19</v>
      </c>
      <c r="C32" s="78">
        <v>122.66</v>
      </c>
      <c r="D32" s="78">
        <v>36.86</v>
      </c>
    </row>
    <row r="33" spans="1:4" x14ac:dyDescent="0.25">
      <c r="A33" s="77" t="s">
        <v>124</v>
      </c>
      <c r="B33" s="78">
        <v>134.35</v>
      </c>
      <c r="C33" s="78">
        <v>140.94999999999999</v>
      </c>
      <c r="D33" s="78">
        <v>24.95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Charts</vt:lpstr>
      </vt:variant>
      <vt:variant>
        <vt:i4>16</vt:i4>
      </vt:variant>
    </vt:vector>
  </HeadingPairs>
  <TitlesOfParts>
    <vt:vector size="24" baseType="lpstr">
      <vt:lpstr>IC &amp; Gen increase in Aug,2020)</vt:lpstr>
      <vt:lpstr>IC 30.09.2020</vt:lpstr>
      <vt:lpstr>Generation-  September'2020</vt:lpstr>
      <vt:lpstr>September 2020 Pia chart </vt:lpstr>
      <vt:lpstr>Sheet2</vt:lpstr>
      <vt:lpstr>Generation</vt:lpstr>
      <vt:lpstr>Graph Data Sheet</vt:lpstr>
      <vt:lpstr>Daily report</vt:lpstr>
      <vt:lpstr>Additional IC </vt:lpstr>
      <vt:lpstr> IC- 30.09.2020 (2)</vt:lpstr>
      <vt:lpstr>Generation Month Sept'2020  </vt:lpstr>
      <vt:lpstr>Generation September'2020</vt:lpstr>
      <vt:lpstr>Sep 2020 Pia chart,</vt:lpstr>
      <vt:lpstr>April &amp; Sep 2020 Pia chart, </vt:lpstr>
      <vt:lpstr>Additional RE Sep 20 to Sep 19</vt:lpstr>
      <vt:lpstr>Cumulative year wise</vt:lpstr>
      <vt:lpstr>Month wise</vt:lpstr>
      <vt:lpstr>Wind Graph</vt:lpstr>
      <vt:lpstr> Solar Graph</vt:lpstr>
      <vt:lpstr>Biomass Graph</vt:lpstr>
      <vt:lpstr>Bagasse Graph</vt:lpstr>
      <vt:lpstr>Small Hydro Graph</vt:lpstr>
      <vt:lpstr>Other Graph</vt:lpstr>
      <vt:lpstr>Daily report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2020-08-05T06:21:27Z</cp:lastPrinted>
  <dcterms:created xsi:type="dcterms:W3CDTF">2019-10-16T09:48:59Z</dcterms:created>
  <dcterms:modified xsi:type="dcterms:W3CDTF">2020-11-04T08:07:00Z</dcterms:modified>
</cp:coreProperties>
</file>